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4.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5.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drawings/drawing6.xml" ContentType="application/vnd.openxmlformats-officedocument.drawing+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drawings/drawing7.xml" ContentType="application/vnd.openxmlformats-officedocument.drawing+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8.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9.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drawings/drawing10.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11.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drawings/drawing12.xml" ContentType="application/vnd.openxmlformats-officedocument.drawing+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drawings/drawing13.xml" ContentType="application/vnd.openxmlformats-officedocument.drawing+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14.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drawings/drawing15.xml" ContentType="application/vnd.openxmlformats-officedocument.drawing+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16.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17.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drawings/drawing18.xml" ContentType="application/vnd.openxmlformats-officedocument.drawing+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19.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drawings/drawing20.xml" ContentType="application/vnd.openxmlformats-officedocument.drawing+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drawings/drawing21.xml" ContentType="application/vnd.openxmlformats-officedocument.drawing+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drawings/drawing22.xml" ContentType="application/vnd.openxmlformats-officedocument.drawing+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drawings/drawing23.xml" ContentType="application/vnd.openxmlformats-officedocument.drawing+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drawings/drawing24.xml" ContentType="application/vnd.openxmlformats-officedocument.drawing+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comments1.xml" ContentType="application/vnd.openxmlformats-officedocument.spreadsheetml.comments+xml"/>
  <Override PartName="/xl/drawings/drawing25.xml" ContentType="application/vnd.openxmlformats-officedocument.drawing+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drawings/drawing26.xml" ContentType="application/vnd.openxmlformats-officedocument.drawing+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drawings/drawing27.xml" ContentType="application/vnd.openxmlformats-officedocument.drawing+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drawings/drawing28.xml" ContentType="application/vnd.openxmlformats-officedocument.drawing+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drawings/drawing29.xml" ContentType="application/vnd.openxmlformats-officedocument.drawing+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drawings/drawing30.xml" ContentType="application/vnd.openxmlformats-officedocument.drawing+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drawings/drawing31.xml" ContentType="application/vnd.openxmlformats-officedocument.drawing+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drawings/drawing32.xml" ContentType="application/vnd.openxmlformats-officedocument.drawing+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drawings/drawing33.xml" ContentType="application/vnd.openxmlformats-officedocument.drawing+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universiteittwente.sharepoint.com/sites/SportsCoordinatorsSUT/Gedeelde documenten/General/"/>
    </mc:Choice>
  </mc:AlternateContent>
  <xr:revisionPtr revIDLastSave="135" documentId="11_A679477645FEFE2B2C0411463D677D34D2A683B0" xr6:coauthVersionLast="47" xr6:coauthVersionMax="47" xr10:uidLastSave="{2D82C3E8-4545-4691-8D92-E79936A64E46}"/>
  <bookViews>
    <workbookView xWindow="-108" yWindow="-108" windowWidth="23256" windowHeight="12456" activeTab="4" xr2:uid="{00000000-000D-0000-FFFF-FFFF00000000}"/>
  </bookViews>
  <sheets>
    <sheet name="Total Budget" sheetId="1" r:id="rId1"/>
    <sheet name="Constants" sheetId="2" r:id="rId2"/>
    <sheet name="Student Trainers" sheetId="3" state="hidden" r:id="rId3"/>
    <sheet name="Logboek " sheetId="4" r:id="rId4"/>
    <sheet name="Data" sheetId="5" r:id="rId5"/>
    <sheet name="Aloha" sheetId="6" r:id="rId6"/>
    <sheet name="Arashi" sheetId="7" r:id="rId7"/>
    <sheet name="Arriba" sheetId="8" r:id="rId8"/>
    <sheet name="Buitenwesten" sheetId="9" r:id="rId9"/>
    <sheet name="Cabezota" sheetId="10" r:id="rId10"/>
    <sheet name="DHC" sheetId="11" r:id="rId11"/>
    <sheet name="DIOK" sheetId="12" r:id="rId12"/>
    <sheet name="DKV Euros" sheetId="13" r:id="rId13"/>
    <sheet name="DRV Euros" sheetId="14" r:id="rId14"/>
    <sheet name="DZ Euros" sheetId="15" r:id="rId15"/>
    <sheet name="Harambee" sheetId="16" r:id="rId16"/>
    <sheet name="Hardboard" sheetId="17" r:id="rId17"/>
    <sheet name="Hippocampus" sheetId="20" r:id="rId18"/>
    <sheet name="Hercules" sheetId="18" r:id="rId19"/>
    <sheet name="High-Tech Hitters" sheetId="19" r:id="rId20"/>
    <sheet name="Klein Verzet" sheetId="21" r:id="rId21"/>
    <sheet name="Kronos" sheetId="22" r:id="rId22"/>
    <sheet name="Linea Recta" sheetId="23" r:id="rId23"/>
    <sheet name="Ludica" sheetId="24" r:id="rId24"/>
    <sheet name="Messed Up" sheetId="25" r:id="rId25"/>
    <sheet name="MSG" sheetId="26" r:id="rId26"/>
    <sheet name="Phoenix" sheetId="27" r:id="rId27"/>
    <sheet name="Piranha Duiken" sheetId="28" r:id="rId28"/>
    <sheet name="Piranha ZPR" sheetId="29" r:id="rId29"/>
    <sheet name="Sagittarius" sheetId="30" r:id="rId30"/>
    <sheet name="Skeuvel" sheetId="31" r:id="rId31"/>
    <sheet name="Slapping Studs" sheetId="32" r:id="rId32"/>
    <sheet name="Stretchers" sheetId="33" r:id="rId33"/>
    <sheet name="Tartaros" sheetId="34" r:id="rId34"/>
    <sheet name="Thibats" sheetId="35" r:id="rId35"/>
    <sheet name="TSAC" sheetId="36" r:id="rId36"/>
    <sheet name="Vakgericht" sheetId="37" r:id="rId37"/>
    <sheet name="VV Drienerlo" sheetId="38" r:id="rId38"/>
  </sheets>
  <definedNames>
    <definedName name="LocationNames" localSheetId="5">Constants!$A$2:$AC$2</definedName>
    <definedName name="LocationNames" localSheetId="6">Constants!$A$2:$AC$2</definedName>
    <definedName name="LocationNames" localSheetId="7">Constants!$A$2:$AD$2</definedName>
    <definedName name="LocationNames" localSheetId="8">Constants!$A$2:$AC$2</definedName>
    <definedName name="LocationNames" localSheetId="9">Constants!$A$2:$AC$2</definedName>
    <definedName name="LocationNames" localSheetId="10">Constants!$A$2:$AC$2</definedName>
    <definedName name="LocationNames" localSheetId="11">Constants!$A$2:$Z$2</definedName>
    <definedName name="LocationNames" localSheetId="12">Constants!$A$2:$AC$2</definedName>
    <definedName name="LocationNames" localSheetId="13">Constants!$A$2:$AC$2</definedName>
    <definedName name="LocationNames" localSheetId="14">Constants!$A$2:$AC$2</definedName>
    <definedName name="LocationNames" localSheetId="15">Constants!$A$2:$AC$2</definedName>
    <definedName name="LocationNames" localSheetId="16">Constants!$A$2:$AC$2</definedName>
    <definedName name="LocationNames" localSheetId="18">Constants!$A$2:$AC$2</definedName>
    <definedName name="LocationNames" localSheetId="19">Constants!$A$2:$AC$2</definedName>
    <definedName name="LocationNames" localSheetId="17">Constants!$A$2:$AC$2</definedName>
    <definedName name="LocationNames" localSheetId="20">Constants!$A$2:$AC$2</definedName>
    <definedName name="LocationNames" localSheetId="21">Constants!$A$2:$AC$2</definedName>
    <definedName name="LocationNames" localSheetId="22">Constants!$A$2:$AC$2</definedName>
    <definedName name="LocationNames" localSheetId="23">Constants!$A$2:$AC$2</definedName>
    <definedName name="LocationNames" localSheetId="24">Constants!$A$2:$AC$2</definedName>
    <definedName name="LocationNames" localSheetId="25">Constants!$A$2:$AC$2</definedName>
    <definedName name="LocationNames" localSheetId="26">Constants!$A$2:$AC$2</definedName>
    <definedName name="LocationNames" localSheetId="27">Constants!$A$2:$AC$2</definedName>
    <definedName name="LocationNames" localSheetId="28">Constants!$A$2:$AC$2</definedName>
    <definedName name="LocationNames" localSheetId="29">Constants!$A$2:$AC$2</definedName>
    <definedName name="LocationNames" localSheetId="30">Constants!$A$2:$AC$2</definedName>
    <definedName name="LocationNames" localSheetId="31">Constants!$A$2:$AC$2</definedName>
    <definedName name="LocationNames" localSheetId="32">Constants!$A$2:$Z$2</definedName>
    <definedName name="LocationNames" localSheetId="33">Constants!$A$2:$AC$2</definedName>
    <definedName name="LocationNames" localSheetId="34">Constants!$A$2:$AC$2</definedName>
    <definedName name="LocationNames" localSheetId="35">Constants!$A$2:$AC$2</definedName>
    <definedName name="LocationNames" localSheetId="36">Constants!$A$2:$AC$2</definedName>
    <definedName name="LocationNames" localSheetId="37">Constants!$A$2:$AC$2</definedName>
    <definedName name="LocationNames">Constants!$A$2:$C$2</definedName>
    <definedName name="TypesOfTrainers" localSheetId="5">Constants!$E$6:$E$10</definedName>
    <definedName name="TypesOfTrainers" localSheetId="6">Constants!$E$6:$E$10</definedName>
    <definedName name="TypesOfTrainers" localSheetId="7">Constants!$E$6:$E$10</definedName>
    <definedName name="TypesOfTrainers" localSheetId="8">Constants!$E$6:$E$10</definedName>
    <definedName name="TypesOfTrainers" localSheetId="9">Constants!$E$6:$E$10</definedName>
    <definedName name="TypesOfTrainers" localSheetId="10">Constants!$E$6:$E$10</definedName>
    <definedName name="TypesOfTrainers" localSheetId="11">Constants!$E$6:$E$10</definedName>
    <definedName name="TypesOfTrainers" localSheetId="12">Constants!$E$6:$E$10</definedName>
    <definedName name="TypesOfTrainers" localSheetId="13">Constants!$E$6:$E$10</definedName>
    <definedName name="TypesOfTrainers" localSheetId="14">Constants!$E$6:$E$10</definedName>
    <definedName name="TypesOfTrainers" localSheetId="15">Constants!$E$6:$E$10</definedName>
    <definedName name="TypesOfTrainers" localSheetId="16">Constants!$E$6:$E$10</definedName>
    <definedName name="TypesOfTrainers" localSheetId="18">Constants!$E$6:$E$10</definedName>
    <definedName name="TypesOfTrainers" localSheetId="19">Constants!$E$6:$E$10</definedName>
    <definedName name="TypesOfTrainers" localSheetId="17">Constants!$E$6:$E$10</definedName>
    <definedName name="TypesOfTrainers" localSheetId="20">Constants!$E$6:$E$10</definedName>
    <definedName name="TypesOfTrainers" localSheetId="21">Constants!$E$6:$E$10</definedName>
    <definedName name="TypesOfTrainers" localSheetId="22">Constants!$E$6:$E$10</definedName>
    <definedName name="TypesOfTrainers" localSheetId="23">Constants!$E$6:$E$10</definedName>
    <definedName name="TypesOfTrainers" localSheetId="24">Constants!$E$6:$E$10</definedName>
    <definedName name="TypesOfTrainers" localSheetId="25">Constants!$E$6:$E$10</definedName>
    <definedName name="TypesOfTrainers" localSheetId="26">Constants!$E$6:$E$10</definedName>
    <definedName name="TypesOfTrainers" localSheetId="27">Constants!$E$6:$E$10</definedName>
    <definedName name="TypesOfTrainers" localSheetId="28">Constants!$E$6:$E$10</definedName>
    <definedName name="TypesOfTrainers" localSheetId="29">Constants!$E$6:$E$10</definedName>
    <definedName name="TypesOfTrainers" localSheetId="30">Constants!$E$6:$E$10</definedName>
    <definedName name="TypesOfTrainers" localSheetId="31">Constants!$E$6:$E$10</definedName>
    <definedName name="TypesOfTrainers" localSheetId="32">Constants!$E$6:$E$10</definedName>
    <definedName name="TypesOfTrainers" localSheetId="33">Constants!$E$6:$E$10</definedName>
    <definedName name="TypesOfTrainers" localSheetId="34">Constants!$E$6:$E$10</definedName>
    <definedName name="TypesOfTrainers" localSheetId="35">Constants!$E$6:$E$10</definedName>
    <definedName name="TypesOfTrainers" localSheetId="36">Constants!$E$6:$E$10</definedName>
    <definedName name="TypesOfTrainers" localSheetId="37">Constants!$E$6:$E$10</definedName>
    <definedName name="TypesOfTrainers">Constants!$E$6:$E$10</definedName>
    <definedName name="TypesOfTraining" localSheetId="5">Constants!$H$6:$H$9</definedName>
    <definedName name="TypesOfTraining" localSheetId="6">Constants!$H$6:$H$9</definedName>
    <definedName name="TypesOfTraining" localSheetId="7">Constants!$H$6:$H$9</definedName>
    <definedName name="TypesOfTraining" localSheetId="8">Constants!$H$6:$H$9</definedName>
    <definedName name="TypesOfTraining" localSheetId="9">Constants!$H$6:$H$9</definedName>
    <definedName name="TypesOfTraining" localSheetId="10">Constants!$H$6:$H$9</definedName>
    <definedName name="TypesOfTraining" localSheetId="11">Constants!$H$6:$H$9</definedName>
    <definedName name="TypesOfTraining" localSheetId="12">Constants!$H$6:$H$9</definedName>
    <definedName name="TypesOfTraining" localSheetId="13">Constants!$H$6:$H$9</definedName>
    <definedName name="TypesOfTraining" localSheetId="14">Constants!$H$6:$H$9</definedName>
    <definedName name="TypesOfTraining" localSheetId="15">Constants!$H$6:$H$9</definedName>
    <definedName name="TypesOfTraining" localSheetId="16">Constants!$H$6:$H$9</definedName>
    <definedName name="TypesOfTraining" localSheetId="18">Constants!$H$6:$H$9</definedName>
    <definedName name="TypesOfTraining" localSheetId="19">Constants!$H$6:$H$9</definedName>
    <definedName name="TypesOfTraining" localSheetId="17">Constants!$H$6:$H$9</definedName>
    <definedName name="TypesOfTraining" localSheetId="20">Constants!$H$6:$H$9</definedName>
    <definedName name="TypesOfTraining" localSheetId="21">Constants!$H$6:$H$9</definedName>
    <definedName name="TypesOfTraining" localSheetId="22">Constants!$H$6:$H$9</definedName>
    <definedName name="TypesOfTraining" localSheetId="23">Constants!$H$6:$H$9</definedName>
    <definedName name="TypesOfTraining" localSheetId="24">Constants!$H$6:$H$9</definedName>
    <definedName name="TypesOfTraining" localSheetId="25">Constants!$H$6:$H$9</definedName>
    <definedName name="TypesOfTraining" localSheetId="26">Constants!$H$6:$H$9</definedName>
    <definedName name="TypesOfTraining" localSheetId="27">Constants!$H$6:$H$9</definedName>
    <definedName name="TypesOfTraining" localSheetId="28">Constants!$H$6:$H$9</definedName>
    <definedName name="TypesOfTraining" localSheetId="29">Constants!$H$6:$H$9</definedName>
    <definedName name="TypesOfTraining" localSheetId="30">Constants!$H$6:$H$9</definedName>
    <definedName name="TypesOfTraining" localSheetId="31">Constants!$H$6:$H$9</definedName>
    <definedName name="TypesOfTraining" localSheetId="32">Constants!$H$6:$H$9</definedName>
    <definedName name="TypesOfTraining" localSheetId="33">Constants!$H$6:$H$9</definedName>
    <definedName name="TypesOfTraining" localSheetId="34">Constants!$H$6:$H$9</definedName>
    <definedName name="TypesOfTraining" localSheetId="35">Constants!$H$6:$H$9</definedName>
    <definedName name="TypesOfTraining" localSheetId="36">Constants!$H$6:$H$9</definedName>
    <definedName name="TypesOfTraining" localSheetId="37">Constants!$H$6:$H$9</definedName>
    <definedName name="TypesOfTraining">Constants!$H$6:$H$9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2" roundtripDataChecksum="eTbW9o9ybSk+KYQSXgNvbGIOUxvX+IoTj38ldqN9JWI="/>
    </ext>
  </extLst>
</workbook>
</file>

<file path=xl/calcChain.xml><?xml version="1.0" encoding="utf-8"?>
<calcChain xmlns="http://schemas.openxmlformats.org/spreadsheetml/2006/main">
  <c r="J15" i="36" l="1"/>
  <c r="M14" i="31" a="1"/>
  <c r="M14" i="31" s="1"/>
  <c r="M14" i="19" a="1"/>
  <c r="M14" i="19" s="1"/>
  <c r="M14" i="22" a="1"/>
  <c r="M14" i="22" s="1"/>
  <c r="F13" i="5" a="1"/>
  <c r="F13" i="5" l="1"/>
  <c r="W114" i="38"/>
  <c r="H110" i="38"/>
  <c r="F110" i="38"/>
  <c r="H109" i="38"/>
  <c r="F109" i="38"/>
  <c r="F108" i="38"/>
  <c r="F107" i="38"/>
  <c r="F106" i="38"/>
  <c r="F105" i="38"/>
  <c r="F104" i="38"/>
  <c r="F103" i="38"/>
  <c r="F102" i="38"/>
  <c r="F101" i="38"/>
  <c r="F100" i="38"/>
  <c r="F99" i="38"/>
  <c r="F98" i="38"/>
  <c r="I16" i="38" s="1" a="1"/>
  <c r="I16" i="38" s="1"/>
  <c r="F97" i="38"/>
  <c r="F96" i="38"/>
  <c r="I91" i="38"/>
  <c r="F91" i="38"/>
  <c r="I90" i="38"/>
  <c r="F90" i="38"/>
  <c r="F89" i="38"/>
  <c r="F88" i="38"/>
  <c r="F87" i="38"/>
  <c r="F86" i="38"/>
  <c r="F85" i="38"/>
  <c r="F84" i="38"/>
  <c r="F83" i="38"/>
  <c r="F82" i="38"/>
  <c r="F81" i="38"/>
  <c r="F80" i="38"/>
  <c r="F79" i="38"/>
  <c r="F78" i="38"/>
  <c r="F77" i="38"/>
  <c r="F76" i="38"/>
  <c r="F75" i="38"/>
  <c r="F74" i="38"/>
  <c r="F73" i="38"/>
  <c r="F72" i="38"/>
  <c r="F71" i="38"/>
  <c r="F70" i="38"/>
  <c r="F69" i="38"/>
  <c r="F68" i="38"/>
  <c r="F67" i="38"/>
  <c r="F65" i="38"/>
  <c r="F64" i="38"/>
  <c r="F63" i="38"/>
  <c r="F62" i="38"/>
  <c r="F21" i="38" s="1" a="1"/>
  <c r="F21" i="38" s="1"/>
  <c r="E23" i="38"/>
  <c r="F22" i="38" a="1"/>
  <c r="F22" i="38" s="1"/>
  <c r="B21" i="38" a="1"/>
  <c r="B21" i="38" s="1"/>
  <c r="A21" i="38"/>
  <c r="B20" i="38" a="1"/>
  <c r="B20" i="38" s="1"/>
  <c r="A20" i="38"/>
  <c r="F19" i="38"/>
  <c r="C19" i="38"/>
  <c r="B19" i="38"/>
  <c r="A19" i="38"/>
  <c r="A18" i="38"/>
  <c r="C18" i="38" s="1"/>
  <c r="F17" i="38"/>
  <c r="C17" i="38"/>
  <c r="B17" i="38"/>
  <c r="A17" i="38"/>
  <c r="A16" i="38"/>
  <c r="J15" i="38"/>
  <c r="I15" i="38"/>
  <c r="H15" i="38"/>
  <c r="A15" i="38"/>
  <c r="F15" i="38" s="1"/>
  <c r="BE14" i="38"/>
  <c r="BC14" i="38"/>
  <c r="AQ14" i="38"/>
  <c r="AE14" i="38"/>
  <c r="M14" i="38" a="1"/>
  <c r="M14" i="38" s="1"/>
  <c r="E14" i="38"/>
  <c r="E16" i="38" s="1"/>
  <c r="D14" i="38"/>
  <c r="C14" i="38"/>
  <c r="C15" i="38" s="1"/>
  <c r="B14" i="38"/>
  <c r="B16" i="38" s="1"/>
  <c r="BD13" i="38"/>
  <c r="BB13" i="38"/>
  <c r="AX13" i="38"/>
  <c r="AX15" i="38" s="1"/>
  <c r="AP13" i="38"/>
  <c r="AN13" i="38"/>
  <c r="AN15" i="38" s="1"/>
  <c r="AF13" i="38"/>
  <c r="AD13" i="38" a="1"/>
  <c r="AZ13" i="38" s="1"/>
  <c r="BF12" i="38"/>
  <c r="BF14" i="38" s="1"/>
  <c r="BD12" i="38"/>
  <c r="BD14" i="38" s="1"/>
  <c r="BC12" i="38"/>
  <c r="AZ12" i="38"/>
  <c r="AZ14" i="38" s="1"/>
  <c r="AX12" i="38"/>
  <c r="AX14" i="38" s="1"/>
  <c r="AW12" i="38"/>
  <c r="AW14" i="38" s="1"/>
  <c r="AV12" i="38"/>
  <c r="AV14" i="38" s="1"/>
  <c r="AU12" i="38"/>
  <c r="AU14" i="38" s="1"/>
  <c r="AT12" i="38"/>
  <c r="AT14" i="38" s="1"/>
  <c r="AR12" i="38"/>
  <c r="AR14" i="38" s="1"/>
  <c r="AQ12" i="38"/>
  <c r="AN12" i="38"/>
  <c r="AN14" i="38" s="1"/>
  <c r="AL12" i="38"/>
  <c r="AL14" i="38" s="1"/>
  <c r="AK12" i="38"/>
  <c r="AK14" i="38" s="1"/>
  <c r="AJ12" i="38"/>
  <c r="AJ14" i="38" s="1"/>
  <c r="AI12" i="38"/>
  <c r="AI14" i="38" s="1"/>
  <c r="AH12" i="38"/>
  <c r="AH14" i="38" s="1"/>
  <c r="AF12" i="38"/>
  <c r="AF14" i="38" s="1"/>
  <c r="AE12" i="38"/>
  <c r="AD12" i="38" a="1"/>
  <c r="BE12" i="38" s="1"/>
  <c r="B11" i="38"/>
  <c r="B10" i="38" a="1"/>
  <c r="B10" i="38"/>
  <c r="F90" i="37"/>
  <c r="W89" i="37" s="1"/>
  <c r="H85" i="37"/>
  <c r="F85" i="37"/>
  <c r="H84" i="37"/>
  <c r="F84" i="37"/>
  <c r="H83" i="37"/>
  <c r="F83" i="37"/>
  <c r="H82" i="37"/>
  <c r="F82" i="37"/>
  <c r="H81" i="37"/>
  <c r="F81" i="37"/>
  <c r="H80" i="37"/>
  <c r="F80" i="37"/>
  <c r="H79" i="37"/>
  <c r="F79" i="37"/>
  <c r="H78" i="37"/>
  <c r="F78" i="37"/>
  <c r="F77" i="37"/>
  <c r="F76" i="37"/>
  <c r="F75" i="37"/>
  <c r="F74" i="37"/>
  <c r="F73" i="37"/>
  <c r="F72" i="37"/>
  <c r="F71" i="37"/>
  <c r="F70" i="37"/>
  <c r="F66" i="37"/>
  <c r="F65" i="37"/>
  <c r="F64" i="37"/>
  <c r="F63" i="37"/>
  <c r="F62" i="37"/>
  <c r="F61" i="37"/>
  <c r="F60" i="37"/>
  <c r="F59" i="37"/>
  <c r="F58" i="37"/>
  <c r="F57" i="37"/>
  <c r="F56" i="37"/>
  <c r="C16" i="37" s="1"/>
  <c r="F55" i="37"/>
  <c r="F54" i="37"/>
  <c r="E23" i="37"/>
  <c r="D21" i="37" a="1"/>
  <c r="D21" i="37" s="1"/>
  <c r="A19" i="37"/>
  <c r="F19" i="37" s="1"/>
  <c r="E18" i="37"/>
  <c r="C18" i="37"/>
  <c r="A18" i="37"/>
  <c r="A17" i="37"/>
  <c r="F16" i="37"/>
  <c r="E16" i="37"/>
  <c r="D16" i="37"/>
  <c r="A16" i="37"/>
  <c r="J15" i="37"/>
  <c r="I15" i="37"/>
  <c r="A15" i="37"/>
  <c r="BE14" i="37"/>
  <c r="BC14" i="37"/>
  <c r="AW14" i="37"/>
  <c r="AU14" i="37"/>
  <c r="AS14" i="37"/>
  <c r="AK14" i="37"/>
  <c r="AI14" i="37"/>
  <c r="AG14" i="37"/>
  <c r="E14" i="37"/>
  <c r="E19" i="37" s="1"/>
  <c r="D14" i="37"/>
  <c r="D19" i="37" s="1"/>
  <c r="C14" i="37"/>
  <c r="C19" i="37" s="1"/>
  <c r="B14" i="37"/>
  <c r="BF13" i="37"/>
  <c r="BF15" i="37" s="1"/>
  <c r="AF13" i="37"/>
  <c r="AF15" i="37" s="1"/>
  <c r="AD13" i="37" a="1"/>
  <c r="BF12" i="37"/>
  <c r="BF14" i="37" s="1"/>
  <c r="BE12" i="37"/>
  <c r="BD12" i="37"/>
  <c r="BD14" i="37" s="1"/>
  <c r="AZ12" i="37"/>
  <c r="AZ14" i="37" s="1"/>
  <c r="AY12" i="37"/>
  <c r="AY14" i="37" s="1"/>
  <c r="AX12" i="37"/>
  <c r="AX14" i="37" s="1"/>
  <c r="AW12" i="37"/>
  <c r="AV12" i="37"/>
  <c r="AV14" i="37" s="1"/>
  <c r="AU12" i="37"/>
  <c r="AT12" i="37"/>
  <c r="AT14" i="37" s="1"/>
  <c r="AS12" i="37"/>
  <c r="AR12" i="37"/>
  <c r="AR14" i="37" s="1"/>
  <c r="AN12" i="37"/>
  <c r="AN14" i="37" s="1"/>
  <c r="AM12" i="37"/>
  <c r="AM14" i="37" s="1"/>
  <c r="AL12" i="37"/>
  <c r="AL14" i="37" s="1"/>
  <c r="AK12" i="37"/>
  <c r="AJ12" i="37"/>
  <c r="AJ14" i="37" s="1"/>
  <c r="AI12" i="37"/>
  <c r="AH12" i="37"/>
  <c r="AH14" i="37" s="1"/>
  <c r="AG12" i="37"/>
  <c r="AF12" i="37"/>
  <c r="AF14" i="37" s="1"/>
  <c r="AD12" i="37" a="1"/>
  <c r="BC12" i="37" s="1"/>
  <c r="B11" i="37"/>
  <c r="B10" i="37" a="1"/>
  <c r="B10" i="37"/>
  <c r="W92" i="36"/>
  <c r="H88" i="36"/>
  <c r="F88" i="36"/>
  <c r="I16" i="36" s="1" a="1"/>
  <c r="I16" i="36" s="1"/>
  <c r="H87" i="36"/>
  <c r="F87" i="36"/>
  <c r="H86" i="36"/>
  <c r="F86" i="36"/>
  <c r="H85" i="36"/>
  <c r="F85" i="36"/>
  <c r="I58" i="36"/>
  <c r="F22" i="36" s="1" a="1"/>
  <c r="F22" i="36" s="1"/>
  <c r="E23" i="36"/>
  <c r="B21" i="36"/>
  <c r="A21" i="36"/>
  <c r="F20" i="36" a="1"/>
  <c r="F20" i="36" s="1"/>
  <c r="C20" i="36" a="1"/>
  <c r="C20" i="36" s="1"/>
  <c r="B20" i="36" a="1"/>
  <c r="B20" i="36" s="1"/>
  <c r="A20" i="36"/>
  <c r="F19" i="36"/>
  <c r="A19" i="36"/>
  <c r="J18" i="36"/>
  <c r="E18" i="36"/>
  <c r="A18" i="36"/>
  <c r="C18" i="36" s="1"/>
  <c r="J17" i="36"/>
  <c r="B17" i="36"/>
  <c r="A17" i="36"/>
  <c r="F17" i="36" s="1"/>
  <c r="J16" i="36"/>
  <c r="K15" i="36" s="1"/>
  <c r="A16" i="36"/>
  <c r="F16" i="36" s="1"/>
  <c r="I15" i="36"/>
  <c r="E15" i="36"/>
  <c r="A15" i="36"/>
  <c r="F15" i="36" s="1"/>
  <c r="M14" i="36" a="1"/>
  <c r="M14" i="36" s="1"/>
  <c r="E14" i="36"/>
  <c r="D14" i="36"/>
  <c r="D15" i="36" s="1"/>
  <c r="C14" i="36"/>
  <c r="B14" i="36"/>
  <c r="B21" i="36" s="1" a="1"/>
  <c r="BF13" i="36"/>
  <c r="BE13" i="36"/>
  <c r="BD13" i="36"/>
  <c r="BC13" i="36"/>
  <c r="AZ13" i="36"/>
  <c r="AX13" i="36"/>
  <c r="AX15" i="36" s="1"/>
  <c r="AW13" i="36"/>
  <c r="AV13" i="36"/>
  <c r="AU13" i="36"/>
  <c r="AT13" i="36"/>
  <c r="AS13" i="36"/>
  <c r="AR13" i="36"/>
  <c r="AR15" i="36" s="1"/>
  <c r="AQ13" i="36"/>
  <c r="AN13" i="36"/>
  <c r="AL13" i="36"/>
  <c r="AK13" i="36"/>
  <c r="AJ13" i="36"/>
  <c r="AI13" i="36"/>
  <c r="AH13" i="36"/>
  <c r="AG13" i="36"/>
  <c r="AF13" i="36"/>
  <c r="AE13" i="36"/>
  <c r="AD13" i="36" a="1"/>
  <c r="BB13" i="36" s="1"/>
  <c r="BD12" i="36"/>
  <c r="BD14" i="36" s="1"/>
  <c r="BB12" i="36"/>
  <c r="BB14" i="36" s="1"/>
  <c r="AX12" i="36"/>
  <c r="AX14" i="36" s="1"/>
  <c r="AR12" i="36"/>
  <c r="AR14" i="36" s="1"/>
  <c r="AP12" i="36"/>
  <c r="AP14" i="36" s="1"/>
  <c r="AN12" i="36"/>
  <c r="AN14" i="36" s="1"/>
  <c r="AN15" i="36" s="1"/>
  <c r="AF12" i="36"/>
  <c r="AF14" i="36" s="1"/>
  <c r="AD12" i="36" a="1"/>
  <c r="B11" i="36"/>
  <c r="B10" i="36" a="1"/>
  <c r="B10" i="36"/>
  <c r="W89" i="35"/>
  <c r="H85" i="35"/>
  <c r="F85" i="35"/>
  <c r="H84" i="35"/>
  <c r="F84" i="35"/>
  <c r="H83" i="35"/>
  <c r="F83" i="35"/>
  <c r="H82" i="35"/>
  <c r="F82" i="35"/>
  <c r="H81" i="35"/>
  <c r="F81" i="35"/>
  <c r="H80" i="35"/>
  <c r="F80" i="35"/>
  <c r="H79" i="35"/>
  <c r="F79" i="35"/>
  <c r="H78" i="35"/>
  <c r="F78" i="35"/>
  <c r="H77" i="35"/>
  <c r="F77" i="35"/>
  <c r="H76" i="35"/>
  <c r="F76" i="35"/>
  <c r="H75" i="35"/>
  <c r="F75" i="35"/>
  <c r="H74" i="35"/>
  <c r="F74" i="35"/>
  <c r="H73" i="35"/>
  <c r="F73" i="35"/>
  <c r="H72" i="35"/>
  <c r="F72" i="35"/>
  <c r="H15" i="35" s="1"/>
  <c r="H71" i="35"/>
  <c r="F71" i="35"/>
  <c r="H70" i="35"/>
  <c r="F70" i="35"/>
  <c r="I66" i="35"/>
  <c r="F66" i="35"/>
  <c r="I65" i="35"/>
  <c r="F65" i="35"/>
  <c r="I64" i="35"/>
  <c r="F64" i="35"/>
  <c r="I63" i="35"/>
  <c r="F63" i="35"/>
  <c r="F20" i="35" s="1" a="1"/>
  <c r="F20" i="35" s="1"/>
  <c r="I62" i="35"/>
  <c r="F62" i="35"/>
  <c r="I61" i="35"/>
  <c r="F61" i="35"/>
  <c r="I60" i="35"/>
  <c r="F60" i="35"/>
  <c r="I59" i="35"/>
  <c r="F59" i="35"/>
  <c r="F58" i="35"/>
  <c r="F57" i="35"/>
  <c r="F56" i="35"/>
  <c r="E23" i="35"/>
  <c r="A21" i="35"/>
  <c r="A20" i="35"/>
  <c r="F19" i="35"/>
  <c r="E19" i="35"/>
  <c r="B19" i="35"/>
  <c r="A19" i="35"/>
  <c r="B18" i="35"/>
  <c r="A18" i="35"/>
  <c r="F18" i="35" s="1"/>
  <c r="F17" i="35"/>
  <c r="E17" i="35"/>
  <c r="B17" i="35"/>
  <c r="A17" i="35"/>
  <c r="F16" i="35"/>
  <c r="E16" i="35"/>
  <c r="C16" i="35"/>
  <c r="B16" i="35"/>
  <c r="A16" i="35"/>
  <c r="K15" i="35"/>
  <c r="J15" i="35"/>
  <c r="I15" i="35"/>
  <c r="F15" i="35"/>
  <c r="D15" i="35"/>
  <c r="A15" i="35"/>
  <c r="BC14" i="35"/>
  <c r="AE14" i="35"/>
  <c r="M14" i="35" a="1"/>
  <c r="M14" i="35" s="1"/>
  <c r="E14" i="35"/>
  <c r="D14" i="35"/>
  <c r="D17" i="35" s="1"/>
  <c r="C14" i="35"/>
  <c r="C19" i="35" s="1"/>
  <c r="B14" i="35"/>
  <c r="B15" i="35" s="1"/>
  <c r="AD13" i="35" a="1"/>
  <c r="AD13" i="35"/>
  <c r="BF12" i="35"/>
  <c r="BF14" i="35" s="1"/>
  <c r="BE12" i="35"/>
  <c r="BE14" i="35" s="1"/>
  <c r="BC12" i="35"/>
  <c r="AW12" i="35"/>
  <c r="AW14" i="35" s="1"/>
  <c r="AV12" i="35"/>
  <c r="AV14" i="35" s="1"/>
  <c r="AU12" i="35"/>
  <c r="AU14" i="35" s="1"/>
  <c r="AT12" i="35"/>
  <c r="AT14" i="35" s="1"/>
  <c r="AS12" i="35"/>
  <c r="AS14" i="35" s="1"/>
  <c r="AQ12" i="35"/>
  <c r="AQ14" i="35" s="1"/>
  <c r="AK12" i="35"/>
  <c r="AK14" i="35" s="1"/>
  <c r="AJ12" i="35"/>
  <c r="AJ14" i="35" s="1"/>
  <c r="AI12" i="35"/>
  <c r="AI14" i="35" s="1"/>
  <c r="AH12" i="35"/>
  <c r="AH14" i="35" s="1"/>
  <c r="AG12" i="35"/>
  <c r="AG14" i="35" s="1"/>
  <c r="AE12" i="35"/>
  <c r="AD12" i="35" a="1"/>
  <c r="BD12" i="35" s="1"/>
  <c r="BD14" i="35" s="1"/>
  <c r="W89" i="34"/>
  <c r="H85" i="34"/>
  <c r="F85" i="34"/>
  <c r="H84" i="34"/>
  <c r="F84" i="34"/>
  <c r="H83" i="34"/>
  <c r="F83" i="34"/>
  <c r="H82" i="34"/>
  <c r="F82" i="34"/>
  <c r="H81" i="34"/>
  <c r="F81" i="34"/>
  <c r="H80" i="34"/>
  <c r="F80" i="34"/>
  <c r="H79" i="34"/>
  <c r="F79" i="34"/>
  <c r="H78" i="34"/>
  <c r="F78" i="34"/>
  <c r="H77" i="34"/>
  <c r="F77" i="34"/>
  <c r="H76" i="34"/>
  <c r="F76" i="34"/>
  <c r="H75" i="34"/>
  <c r="F75" i="34"/>
  <c r="H74" i="34"/>
  <c r="F74" i="34"/>
  <c r="H73" i="34"/>
  <c r="F73" i="34"/>
  <c r="H72" i="34"/>
  <c r="F72" i="34"/>
  <c r="H71" i="34"/>
  <c r="F71" i="34"/>
  <c r="I16" i="34" s="1" a="1"/>
  <c r="I16" i="34" s="1"/>
  <c r="H70" i="34"/>
  <c r="F70" i="34"/>
  <c r="I66" i="34"/>
  <c r="F66" i="34"/>
  <c r="I65" i="34"/>
  <c r="F65" i="34"/>
  <c r="I64" i="34"/>
  <c r="F64" i="34"/>
  <c r="I63" i="34"/>
  <c r="F63" i="34"/>
  <c r="I62" i="34"/>
  <c r="F62" i="34"/>
  <c r="I61" i="34"/>
  <c r="F61" i="34"/>
  <c r="I60" i="34"/>
  <c r="F60" i="34"/>
  <c r="F59" i="34"/>
  <c r="E23" i="34"/>
  <c r="F19" i="34"/>
  <c r="C19" i="34"/>
  <c r="A19" i="34"/>
  <c r="A21" i="34" s="1"/>
  <c r="F18" i="34"/>
  <c r="A18" i="34"/>
  <c r="F17" i="34"/>
  <c r="E17" i="34"/>
  <c r="C17" i="34"/>
  <c r="A17" i="34"/>
  <c r="A20" i="34" s="1"/>
  <c r="M16" i="34"/>
  <c r="C16" i="34"/>
  <c r="A16" i="34"/>
  <c r="F16" i="34" s="1"/>
  <c r="AI15" i="34"/>
  <c r="K15" i="34"/>
  <c r="J15" i="34"/>
  <c r="I15" i="34"/>
  <c r="D15" i="34"/>
  <c r="A15" i="34"/>
  <c r="B15" i="34" s="1"/>
  <c r="AP14" i="34"/>
  <c r="AN14" i="34"/>
  <c r="AI14" i="34"/>
  <c r="M14" i="34" a="1"/>
  <c r="M14" i="34"/>
  <c r="E14" i="34"/>
  <c r="E18" i="34" s="1"/>
  <c r="D14" i="34"/>
  <c r="D16" i="34" s="1"/>
  <c r="C14" i="34"/>
  <c r="B14" i="34"/>
  <c r="BF13" i="34"/>
  <c r="BF15" i="34" s="1"/>
  <c r="BC13" i="34"/>
  <c r="BA13" i="34"/>
  <c r="AZ13" i="34"/>
  <c r="AY13" i="34"/>
  <c r="AX13" i="34"/>
  <c r="AW13" i="34"/>
  <c r="AV13" i="34"/>
  <c r="AU13" i="34"/>
  <c r="AT13" i="34"/>
  <c r="AQ13" i="34"/>
  <c r="AO13" i="34"/>
  <c r="AN13" i="34"/>
  <c r="AM13" i="34"/>
  <c r="AL13" i="34"/>
  <c r="AK13" i="34"/>
  <c r="AJ13" i="34"/>
  <c r="AI13" i="34"/>
  <c r="AH13" i="34"/>
  <c r="AH15" i="34" s="1"/>
  <c r="AE13" i="34"/>
  <c r="AD13" i="34" a="1"/>
  <c r="BE13" i="34" s="1"/>
  <c r="BE15" i="34" s="1"/>
  <c r="AD13" i="34"/>
  <c r="BF12" i="34"/>
  <c r="BF14" i="34" s="1"/>
  <c r="BE12" i="34"/>
  <c r="BE14" i="34" s="1"/>
  <c r="BD12" i="34"/>
  <c r="BD14" i="34" s="1"/>
  <c r="BC12" i="34"/>
  <c r="BC14" i="34" s="1"/>
  <c r="BC15" i="34" s="1"/>
  <c r="BB12" i="34"/>
  <c r="BB14" i="34" s="1"/>
  <c r="AZ12" i="34"/>
  <c r="AZ14" i="34" s="1"/>
  <c r="AS12" i="34"/>
  <c r="AS14" i="34" s="1"/>
  <c r="AR12" i="34"/>
  <c r="AR14" i="34" s="1"/>
  <c r="AQ12" i="34"/>
  <c r="AQ14" i="34" s="1"/>
  <c r="AQ15" i="34" s="1"/>
  <c r="AP12" i="34"/>
  <c r="AO12" i="34"/>
  <c r="AO14" i="34" s="1"/>
  <c r="AN12" i="34"/>
  <c r="AI12" i="34"/>
  <c r="AH12" i="34"/>
  <c r="AH14" i="34" s="1"/>
  <c r="AF12" i="34"/>
  <c r="AF14" i="34" s="1"/>
  <c r="AD12" i="34" a="1"/>
  <c r="AD12" i="34"/>
  <c r="AD14" i="34" s="1"/>
  <c r="B11" i="34"/>
  <c r="B10" i="34" a="1"/>
  <c r="B10" i="34" s="1"/>
  <c r="W89" i="33"/>
  <c r="H85" i="33"/>
  <c r="F85" i="33"/>
  <c r="H84" i="33"/>
  <c r="F84" i="33"/>
  <c r="H83" i="33"/>
  <c r="F83" i="33"/>
  <c r="H82" i="33"/>
  <c r="F82" i="33"/>
  <c r="H81" i="33"/>
  <c r="F81" i="33"/>
  <c r="H80" i="33"/>
  <c r="F80" i="33"/>
  <c r="H79" i="33"/>
  <c r="F79" i="33"/>
  <c r="H78" i="33"/>
  <c r="F78" i="33"/>
  <c r="H77" i="33"/>
  <c r="F77" i="33"/>
  <c r="H76" i="33"/>
  <c r="F76" i="33"/>
  <c r="H75" i="33"/>
  <c r="F75" i="33"/>
  <c r="H74" i="33"/>
  <c r="F74" i="33"/>
  <c r="H73" i="33"/>
  <c r="F73" i="33"/>
  <c r="H72" i="33"/>
  <c r="F72" i="33"/>
  <c r="H71" i="33"/>
  <c r="F71" i="33"/>
  <c r="AZ14" i="33" s="1"/>
  <c r="H70" i="33"/>
  <c r="F70" i="33"/>
  <c r="I66" i="33"/>
  <c r="F66" i="33"/>
  <c r="I65" i="33"/>
  <c r="F65" i="33"/>
  <c r="I64" i="33"/>
  <c r="F64" i="33"/>
  <c r="I63" i="33"/>
  <c r="F63" i="33"/>
  <c r="I62" i="33"/>
  <c r="F62" i="33"/>
  <c r="B21" i="33" s="1" a="1"/>
  <c r="B21" i="33" s="1"/>
  <c r="I61" i="33"/>
  <c r="F61" i="33"/>
  <c r="I60" i="33"/>
  <c r="F60" i="33"/>
  <c r="I59" i="33"/>
  <c r="F59" i="33"/>
  <c r="I58" i="33"/>
  <c r="F58" i="33"/>
  <c r="I57" i="33"/>
  <c r="F57" i="33"/>
  <c r="E23" i="33"/>
  <c r="F22" i="33" a="1"/>
  <c r="F22" i="33" s="1"/>
  <c r="A21" i="33"/>
  <c r="F20" i="33" a="1"/>
  <c r="F20" i="33" s="1"/>
  <c r="A20" i="33"/>
  <c r="F19" i="33"/>
  <c r="E19" i="33"/>
  <c r="A19" i="33"/>
  <c r="F18" i="33"/>
  <c r="D18" i="33"/>
  <c r="B18" i="33"/>
  <c r="A18" i="33"/>
  <c r="F17" i="33"/>
  <c r="A17" i="33"/>
  <c r="M16" i="33"/>
  <c r="F16" i="33"/>
  <c r="E16" i="33"/>
  <c r="D16" i="33"/>
  <c r="A16" i="33"/>
  <c r="AU15" i="33"/>
  <c r="AS15" i="33"/>
  <c r="AK15" i="33"/>
  <c r="J15" i="33"/>
  <c r="K15" i="33" s="1"/>
  <c r="I15" i="33"/>
  <c r="F15" i="33"/>
  <c r="E15" i="33"/>
  <c r="D15" i="33"/>
  <c r="A15" i="33"/>
  <c r="BB14" i="33"/>
  <c r="BA14" i="33"/>
  <c r="AY14" i="33"/>
  <c r="AX14" i="33"/>
  <c r="AX15" i="33" s="1"/>
  <c r="AW14" i="33"/>
  <c r="AV14" i="33"/>
  <c r="AV15" i="33" s="1"/>
  <c r="AU14" i="33"/>
  <c r="AT14" i="33"/>
  <c r="AS14" i="33"/>
  <c r="AR14" i="33"/>
  <c r="AQ14" i="33"/>
  <c r="AP14" i="33"/>
  <c r="AO14" i="33"/>
  <c r="AN14" i="33"/>
  <c r="AM14" i="33"/>
  <c r="AM15" i="33" s="1"/>
  <c r="AL14" i="33"/>
  <c r="AK14" i="33"/>
  <c r="AJ14" i="33"/>
  <c r="AJ15" i="33" s="1"/>
  <c r="AI14" i="33"/>
  <c r="AI15" i="33" s="1"/>
  <c r="AH14" i="33"/>
  <c r="AG14" i="33"/>
  <c r="AF14" i="33"/>
  <c r="AE14" i="33"/>
  <c r="AD14" i="33"/>
  <c r="E14" i="33"/>
  <c r="E18" i="33" s="1"/>
  <c r="D14" i="33"/>
  <c r="D19" i="33" s="1"/>
  <c r="C14" i="33"/>
  <c r="B14" i="33"/>
  <c r="BB13" i="33"/>
  <c r="BA13" i="33"/>
  <c r="BA15" i="33" s="1"/>
  <c r="AZ13" i="33"/>
  <c r="AY13" i="33"/>
  <c r="AX13" i="33"/>
  <c r="AW13" i="33"/>
  <c r="AW15" i="33" s="1"/>
  <c r="AV13" i="33"/>
  <c r="AU13" i="33"/>
  <c r="AT13" i="33"/>
  <c r="AT15" i="33" s="1"/>
  <c r="AS13" i="33"/>
  <c r="AR13" i="33"/>
  <c r="AR15" i="33" s="1"/>
  <c r="AQ13" i="33"/>
  <c r="AQ15" i="33" s="1"/>
  <c r="AP13" i="33"/>
  <c r="AP15" i="33" s="1"/>
  <c r="AO13" i="33"/>
  <c r="AO15" i="33" s="1"/>
  <c r="AN13" i="33"/>
  <c r="AN15" i="33" s="1"/>
  <c r="AM13" i="33"/>
  <c r="AL13" i="33"/>
  <c r="AK13" i="33"/>
  <c r="AJ13" i="33"/>
  <c r="AI13" i="33"/>
  <c r="AH13" i="33"/>
  <c r="AH15" i="33" s="1"/>
  <c r="AG13" i="33"/>
  <c r="AG15" i="33" s="1"/>
  <c r="AF13" i="33"/>
  <c r="AF15" i="33" s="1"/>
  <c r="AE13" i="33"/>
  <c r="AE15" i="33" s="1"/>
  <c r="AD13" i="33"/>
  <c r="AD15" i="33" s="1"/>
  <c r="BB12" i="33"/>
  <c r="BA12" i="33"/>
  <c r="AZ12" i="33"/>
  <c r="AY12" i="33"/>
  <c r="AX12" i="33"/>
  <c r="AW12" i="33"/>
  <c r="AV12" i="33"/>
  <c r="AU12" i="33"/>
  <c r="AT12" i="33"/>
  <c r="AS12" i="33"/>
  <c r="AR12" i="33"/>
  <c r="AQ12" i="33"/>
  <c r="AP12" i="33"/>
  <c r="AO12" i="33"/>
  <c r="AN12" i="33"/>
  <c r="AM12" i="33"/>
  <c r="AL12" i="33"/>
  <c r="AK12" i="33"/>
  <c r="AJ12" i="33"/>
  <c r="AI12" i="33"/>
  <c r="AH12" i="33"/>
  <c r="AG12" i="33"/>
  <c r="AF12" i="33"/>
  <c r="AE12" i="33"/>
  <c r="AD12" i="33"/>
  <c r="B11" i="33"/>
  <c r="B10" i="33" a="1"/>
  <c r="B10" i="33" s="1"/>
  <c r="W89" i="32"/>
  <c r="H85" i="32"/>
  <c r="F85" i="32"/>
  <c r="H84" i="32"/>
  <c r="F84" i="32"/>
  <c r="H83" i="32"/>
  <c r="F83" i="32"/>
  <c r="H82" i="32"/>
  <c r="F82" i="32"/>
  <c r="H81" i="32"/>
  <c r="F81" i="32"/>
  <c r="H80" i="32"/>
  <c r="F80" i="32"/>
  <c r="H79" i="32"/>
  <c r="F79" i="32"/>
  <c r="H78" i="32"/>
  <c r="F78" i="32"/>
  <c r="H77" i="32"/>
  <c r="F77" i="32"/>
  <c r="H76" i="32"/>
  <c r="F76" i="32"/>
  <c r="H75" i="32"/>
  <c r="F75" i="32"/>
  <c r="H74" i="32"/>
  <c r="F74" i="32"/>
  <c r="H73" i="32"/>
  <c r="F73" i="32"/>
  <c r="H72" i="32"/>
  <c r="F72" i="32"/>
  <c r="H15" i="32" s="1"/>
  <c r="I66" i="32"/>
  <c r="F66" i="32"/>
  <c r="I65" i="32"/>
  <c r="F65" i="32"/>
  <c r="I64" i="32"/>
  <c r="F64" i="32"/>
  <c r="I63" i="32"/>
  <c r="F63" i="32"/>
  <c r="I62" i="32"/>
  <c r="F62" i="32"/>
  <c r="I61" i="32"/>
  <c r="F61" i="32"/>
  <c r="I60" i="32"/>
  <c r="F60" i="32"/>
  <c r="I59" i="32"/>
  <c r="F59" i="32"/>
  <c r="I57" i="32"/>
  <c r="F57" i="32"/>
  <c r="I56" i="32"/>
  <c r="F56" i="32"/>
  <c r="I55" i="32"/>
  <c r="F55" i="32"/>
  <c r="I54" i="32"/>
  <c r="F54" i="32"/>
  <c r="E23" i="32"/>
  <c r="A21" i="32"/>
  <c r="B19" i="32"/>
  <c r="A19" i="32"/>
  <c r="F19" i="32" s="1"/>
  <c r="C18" i="32"/>
  <c r="A18" i="32"/>
  <c r="F18" i="32" s="1"/>
  <c r="B17" i="32"/>
  <c r="A17" i="32"/>
  <c r="B16" i="32"/>
  <c r="A16" i="32"/>
  <c r="F16" i="32" s="1"/>
  <c r="BF15" i="32"/>
  <c r="J15" i="32"/>
  <c r="K15" i="32" s="1"/>
  <c r="M16" i="32" s="1"/>
  <c r="I15" i="32"/>
  <c r="A15" i="32"/>
  <c r="F15" i="32" s="1"/>
  <c r="AZ14" i="32"/>
  <c r="M14" i="32" a="1"/>
  <c r="M14" i="32"/>
  <c r="E14" i="32"/>
  <c r="D14" i="32"/>
  <c r="C14" i="32"/>
  <c r="C17" i="32" s="1"/>
  <c r="B14" i="32"/>
  <c r="BF13" i="32"/>
  <c r="BD13" i="32"/>
  <c r="AZ13" i="32"/>
  <c r="AY13" i="32"/>
  <c r="AX13" i="32"/>
  <c r="AW13" i="32"/>
  <c r="AV13" i="32"/>
  <c r="AU13" i="32"/>
  <c r="AT13" i="32"/>
  <c r="AT15" i="32" s="1"/>
  <c r="AR13" i="32"/>
  <c r="AR15" i="32" s="1"/>
  <c r="AN13" i="32"/>
  <c r="AM13" i="32"/>
  <c r="AL13" i="32"/>
  <c r="AK13" i="32"/>
  <c r="AJ13" i="32"/>
  <c r="AI13" i="32"/>
  <c r="AH13" i="32"/>
  <c r="AF13" i="32"/>
  <c r="AF15" i="32" s="1"/>
  <c r="AD13" i="32" a="1"/>
  <c r="BE13" i="32" s="1"/>
  <c r="BE15" i="32" s="1"/>
  <c r="BF12" i="32"/>
  <c r="BF14" i="32" s="1"/>
  <c r="BE12" i="32"/>
  <c r="BE14" i="32" s="1"/>
  <c r="BD12" i="32"/>
  <c r="BD14" i="32" s="1"/>
  <c r="BB12" i="32"/>
  <c r="BB14" i="32" s="1"/>
  <c r="AZ12" i="32"/>
  <c r="AT12" i="32"/>
  <c r="AT14" i="32" s="1"/>
  <c r="AS12" i="32"/>
  <c r="AS14" i="32" s="1"/>
  <c r="AR12" i="32"/>
  <c r="AR14" i="32" s="1"/>
  <c r="AQ12" i="32"/>
  <c r="AQ14" i="32" s="1"/>
  <c r="AP12" i="32"/>
  <c r="AP14" i="32" s="1"/>
  <c r="AN12" i="32"/>
  <c r="AN14" i="32" s="1"/>
  <c r="AL12" i="32"/>
  <c r="AL14" i="32" s="1"/>
  <c r="AH12" i="32"/>
  <c r="AH14" i="32" s="1"/>
  <c r="AH15" i="32" s="1"/>
  <c r="AF12" i="32"/>
  <c r="AF14" i="32" s="1"/>
  <c r="AE12" i="32"/>
  <c r="AE14" i="32" s="1"/>
  <c r="AD12" i="32" a="1"/>
  <c r="B11" i="32"/>
  <c r="B10" i="32" a="1"/>
  <c r="B10" i="32"/>
  <c r="W92" i="31"/>
  <c r="H88" i="31"/>
  <c r="F88" i="31"/>
  <c r="J53" i="31"/>
  <c r="J52" i="31"/>
  <c r="J51" i="31"/>
  <c r="J50" i="31"/>
  <c r="E23" i="31"/>
  <c r="F22" i="31" a="1"/>
  <c r="F22" i="31" s="1"/>
  <c r="F21" i="31" a="1"/>
  <c r="F21" i="31" s="1"/>
  <c r="D21" i="31" a="1"/>
  <c r="D21" i="31"/>
  <c r="C21" i="31" a="1"/>
  <c r="C21" i="31"/>
  <c r="B21" i="31" a="1"/>
  <c r="B21" i="31"/>
  <c r="A21" i="31"/>
  <c r="F20" i="31" a="1"/>
  <c r="F20" i="31" s="1"/>
  <c r="D20" i="31" a="1"/>
  <c r="D20" i="31" s="1"/>
  <c r="C20" i="31" a="1"/>
  <c r="C20" i="31"/>
  <c r="B20" i="31" a="1"/>
  <c r="B20" i="31" s="1"/>
  <c r="A20" i="31"/>
  <c r="E19" i="31"/>
  <c r="A19" i="31"/>
  <c r="F19" i="31" s="1"/>
  <c r="F18" i="31"/>
  <c r="E18" i="31"/>
  <c r="A18" i="31"/>
  <c r="D18" i="31" s="1"/>
  <c r="E17" i="31"/>
  <c r="A17" i="31"/>
  <c r="F17" i="31" s="1"/>
  <c r="F16" i="31"/>
  <c r="E16" i="31"/>
  <c r="D16" i="31"/>
  <c r="C16" i="31"/>
  <c r="A16" i="31"/>
  <c r="K15" i="31"/>
  <c r="J15" i="31"/>
  <c r="I15" i="31"/>
  <c r="H15" i="31"/>
  <c r="A15" i="31"/>
  <c r="F15" i="31" s="1"/>
  <c r="BD14" i="31"/>
  <c r="AY14" i="31"/>
  <c r="AM14" i="31"/>
  <c r="AF14" i="31"/>
  <c r="E14" i="31"/>
  <c r="D14" i="31"/>
  <c r="C14" i="31"/>
  <c r="B14" i="31"/>
  <c r="B16" i="31" s="1"/>
  <c r="BF13" i="31"/>
  <c r="BF15" i="31" s="1"/>
  <c r="BE13" i="31"/>
  <c r="BD13" i="31"/>
  <c r="BC13" i="31"/>
  <c r="BB13" i="31"/>
  <c r="BA13" i="31"/>
  <c r="AZ13" i="31"/>
  <c r="AZ15" i="31" s="1"/>
  <c r="AX13" i="31"/>
  <c r="AX15" i="31" s="1"/>
  <c r="AS13" i="31"/>
  <c r="AQ13" i="31"/>
  <c r="AP13" i="31"/>
  <c r="AO13" i="31"/>
  <c r="AN13" i="31"/>
  <c r="AN15" i="31" s="1"/>
  <c r="AL13" i="31"/>
  <c r="AL15" i="31" s="1"/>
  <c r="AH13" i="31"/>
  <c r="AG13" i="31"/>
  <c r="AF13" i="31"/>
  <c r="AF15" i="31" s="1"/>
  <c r="AE13" i="31"/>
  <c r="AD13" i="31" a="1"/>
  <c r="AR13" i="31" s="1"/>
  <c r="AR15" i="31" s="1"/>
  <c r="AD13" i="31"/>
  <c r="BF12" i="31"/>
  <c r="BF14" i="31" s="1"/>
  <c r="BD12" i="31"/>
  <c r="AZ12" i="31"/>
  <c r="AZ14" i="31" s="1"/>
  <c r="AY12" i="31"/>
  <c r="AX12" i="31"/>
  <c r="AX14" i="31" s="1"/>
  <c r="AW12" i="31"/>
  <c r="AW14" i="31" s="1"/>
  <c r="AV12" i="31"/>
  <c r="AV14" i="31" s="1"/>
  <c r="AU12" i="31"/>
  <c r="AU14" i="31" s="1"/>
  <c r="AT12" i="31"/>
  <c r="AT14" i="31" s="1"/>
  <c r="AR12" i="31"/>
  <c r="AR14" i="31" s="1"/>
  <c r="AN12" i="31"/>
  <c r="AN14" i="31" s="1"/>
  <c r="AM12" i="31"/>
  <c r="AL12" i="31"/>
  <c r="AL14" i="31" s="1"/>
  <c r="AK12" i="31"/>
  <c r="AK14" i="31" s="1"/>
  <c r="AJ12" i="31"/>
  <c r="AJ14" i="31" s="1"/>
  <c r="AI12" i="31"/>
  <c r="AI14" i="31" s="1"/>
  <c r="AH12" i="31"/>
  <c r="AH14" i="31" s="1"/>
  <c r="AF12" i="31"/>
  <c r="AD12" i="31" a="1"/>
  <c r="BE12" i="31" s="1"/>
  <c r="BE14" i="31" s="1"/>
  <c r="B11" i="31"/>
  <c r="B10" i="31" a="1"/>
  <c r="B10" i="31" s="1"/>
  <c r="W89" i="30"/>
  <c r="H85" i="30"/>
  <c r="F85" i="30"/>
  <c r="H84" i="30"/>
  <c r="F84" i="30"/>
  <c r="H83" i="30"/>
  <c r="F83" i="30"/>
  <c r="H82" i="30"/>
  <c r="F82" i="30"/>
  <c r="H81" i="30"/>
  <c r="F81" i="30"/>
  <c r="H80" i="30"/>
  <c r="F80" i="30"/>
  <c r="H79" i="30"/>
  <c r="F79" i="30"/>
  <c r="H78" i="30"/>
  <c r="F78" i="30"/>
  <c r="H77" i="30"/>
  <c r="F77" i="30"/>
  <c r="H76" i="30"/>
  <c r="F76" i="30"/>
  <c r="H75" i="30"/>
  <c r="F75" i="30"/>
  <c r="H74" i="30"/>
  <c r="F74" i="30"/>
  <c r="H72" i="30"/>
  <c r="F72" i="30"/>
  <c r="I66" i="30"/>
  <c r="F66" i="30"/>
  <c r="I65" i="30"/>
  <c r="F65" i="30"/>
  <c r="I64" i="30"/>
  <c r="F64" i="30"/>
  <c r="I63" i="30"/>
  <c r="F63" i="30"/>
  <c r="I62" i="30"/>
  <c r="F62" i="30"/>
  <c r="I61" i="30"/>
  <c r="F61" i="30"/>
  <c r="I60" i="30"/>
  <c r="F60" i="30"/>
  <c r="I59" i="30"/>
  <c r="F59" i="30"/>
  <c r="F58" i="30"/>
  <c r="I57" i="30"/>
  <c r="F57" i="30"/>
  <c r="I56" i="30"/>
  <c r="E20" i="30" s="1" a="1"/>
  <c r="E20" i="30" s="1"/>
  <c r="F56" i="30"/>
  <c r="I55" i="30"/>
  <c r="F55" i="30"/>
  <c r="I54" i="30"/>
  <c r="F54" i="30"/>
  <c r="B37" i="30"/>
  <c r="E23" i="30"/>
  <c r="A21" i="30"/>
  <c r="B19" i="30"/>
  <c r="A19" i="30"/>
  <c r="F19" i="30" s="1"/>
  <c r="F18" i="30"/>
  <c r="A18" i="30"/>
  <c r="A17" i="30"/>
  <c r="F17" i="30" s="1"/>
  <c r="M16" i="30"/>
  <c r="C16" i="30"/>
  <c r="A16" i="30"/>
  <c r="J15" i="30"/>
  <c r="K15" i="30" s="1"/>
  <c r="I15" i="30"/>
  <c r="B15" i="30"/>
  <c r="A15" i="30"/>
  <c r="F15" i="30" s="1"/>
  <c r="BE14" i="30"/>
  <c r="BC14" i="30"/>
  <c r="E14" i="30"/>
  <c r="D14" i="30"/>
  <c r="C14" i="30"/>
  <c r="B14" i="30"/>
  <c r="BF13" i="30"/>
  <c r="BB13" i="30"/>
  <c r="BB15" i="30" s="1"/>
  <c r="AZ13" i="30"/>
  <c r="AU13" i="30"/>
  <c r="AT13" i="30"/>
  <c r="AT15" i="30" s="1"/>
  <c r="AP13" i="30"/>
  <c r="AP15" i="30" s="1"/>
  <c r="AN13" i="30"/>
  <c r="AN15" i="30" s="1"/>
  <c r="AL13" i="30"/>
  <c r="AK13" i="30"/>
  <c r="AG13" i="30"/>
  <c r="AG15" i="30" s="1"/>
  <c r="AF13" i="30"/>
  <c r="AF15" i="30" s="1"/>
  <c r="AD13" i="30" a="1"/>
  <c r="AS13" i="30" s="1"/>
  <c r="BE12" i="30"/>
  <c r="BD12" i="30"/>
  <c r="BD14" i="30" s="1"/>
  <c r="BB12" i="30"/>
  <c r="BB14" i="30" s="1"/>
  <c r="BA12" i="30"/>
  <c r="BA14" i="30" s="1"/>
  <c r="AV12" i="30"/>
  <c r="AV14" i="30" s="1"/>
  <c r="AT12" i="30"/>
  <c r="AT14" i="30" s="1"/>
  <c r="AS12" i="30"/>
  <c r="AS14" i="30" s="1"/>
  <c r="AQ12" i="30"/>
  <c r="AQ14" i="30" s="1"/>
  <c r="AP12" i="30"/>
  <c r="AP14" i="30" s="1"/>
  <c r="AN12" i="30"/>
  <c r="AN14" i="30" s="1"/>
  <c r="AM12" i="30"/>
  <c r="AM14" i="30" s="1"/>
  <c r="AG12" i="30"/>
  <c r="AG14" i="30" s="1"/>
  <c r="AF12" i="30"/>
  <c r="AF14" i="30" s="1"/>
  <c r="AE12" i="30"/>
  <c r="AE14" i="30" s="1"/>
  <c r="AD12" i="30" a="1"/>
  <c r="BC12" i="30" s="1"/>
  <c r="AD12" i="30"/>
  <c r="AD14" i="30" s="1"/>
  <c r="B11" i="30"/>
  <c r="B10" i="30" a="1"/>
  <c r="B10" i="30"/>
  <c r="W134" i="29"/>
  <c r="H130" i="29"/>
  <c r="F130" i="29"/>
  <c r="H129" i="29"/>
  <c r="F129" i="29"/>
  <c r="H128" i="29"/>
  <c r="F128" i="29"/>
  <c r="H127" i="29"/>
  <c r="F127" i="29"/>
  <c r="H126" i="29"/>
  <c r="F126" i="29"/>
  <c r="H125" i="29"/>
  <c r="F125" i="29"/>
  <c r="H15" i="29" s="1"/>
  <c r="H124" i="29"/>
  <c r="F124" i="29"/>
  <c r="H123" i="29"/>
  <c r="F123" i="29"/>
  <c r="H122" i="29"/>
  <c r="F122" i="29"/>
  <c r="I101" i="29"/>
  <c r="F101" i="29"/>
  <c r="I100" i="29"/>
  <c r="F100" i="29"/>
  <c r="I99" i="29"/>
  <c r="F99" i="29"/>
  <c r="I98" i="29"/>
  <c r="F98" i="29"/>
  <c r="I97" i="29"/>
  <c r="F97" i="29"/>
  <c r="I96" i="29"/>
  <c r="F96" i="29"/>
  <c r="I95" i="29"/>
  <c r="F95" i="29"/>
  <c r="I94" i="29"/>
  <c r="F94" i="29"/>
  <c r="I93" i="29"/>
  <c r="F93" i="29"/>
  <c r="D21" i="29" s="1" a="1"/>
  <c r="D21" i="29" s="1"/>
  <c r="I92" i="29"/>
  <c r="F92" i="29"/>
  <c r="I91" i="29"/>
  <c r="F91" i="29"/>
  <c r="I90" i="29"/>
  <c r="F90" i="29"/>
  <c r="I89" i="29"/>
  <c r="F89" i="29"/>
  <c r="I88" i="29"/>
  <c r="F88" i="29"/>
  <c r="E23" i="29"/>
  <c r="F22" i="29" a="1"/>
  <c r="F22" i="29" s="1"/>
  <c r="A21" i="29"/>
  <c r="F19" i="29"/>
  <c r="D19" i="29"/>
  <c r="A19" i="29"/>
  <c r="J18" i="29"/>
  <c r="J20" i="29" s="1"/>
  <c r="K15" i="29" s="1"/>
  <c r="F18" i="29"/>
  <c r="D18" i="29"/>
  <c r="B18" i="29"/>
  <c r="A18" i="29"/>
  <c r="J17" i="29"/>
  <c r="J19" i="29" s="1"/>
  <c r="F17" i="29"/>
  <c r="D17" i="29"/>
  <c r="A17" i="29"/>
  <c r="A20" i="29" s="1"/>
  <c r="J16" i="29"/>
  <c r="F16" i="29"/>
  <c r="E16" i="29"/>
  <c r="A16" i="29"/>
  <c r="J15" i="29"/>
  <c r="I15" i="29"/>
  <c r="D15" i="29"/>
  <c r="A15" i="29"/>
  <c r="F15" i="29" s="1"/>
  <c r="BC14" i="29"/>
  <c r="BA14" i="29"/>
  <c r="AQ14" i="29"/>
  <c r="AP14" i="29"/>
  <c r="AM14" i="29"/>
  <c r="AE14" i="29"/>
  <c r="AD14" i="29"/>
  <c r="M14" i="29" a="1"/>
  <c r="M14" i="29" s="1"/>
  <c r="E14" i="29"/>
  <c r="D14" i="29"/>
  <c r="D16" i="29" s="1"/>
  <c r="C14" i="29"/>
  <c r="B14" i="29"/>
  <c r="AW13" i="29"/>
  <c r="AD13" i="29" a="1"/>
  <c r="BE12" i="29"/>
  <c r="BE14" i="29" s="1"/>
  <c r="BD12" i="29"/>
  <c r="BD14" i="29" s="1"/>
  <c r="BB12" i="29"/>
  <c r="BB14" i="29" s="1"/>
  <c r="BA12" i="29"/>
  <c r="AZ12" i="29"/>
  <c r="AZ14" i="29" s="1"/>
  <c r="AY12" i="29"/>
  <c r="AY14" i="29" s="1"/>
  <c r="AV12" i="29"/>
  <c r="AV14" i="29" s="1"/>
  <c r="AT12" i="29"/>
  <c r="AT14" i="29" s="1"/>
  <c r="AS12" i="29"/>
  <c r="AS14" i="29" s="1"/>
  <c r="AQ12" i="29"/>
  <c r="AP12" i="29"/>
  <c r="AN12" i="29"/>
  <c r="AN14" i="29" s="1"/>
  <c r="AM12" i="29"/>
  <c r="AJ12" i="29"/>
  <c r="AJ14" i="29" s="1"/>
  <c r="AI12" i="29"/>
  <c r="AI14" i="29" s="1"/>
  <c r="AH12" i="29"/>
  <c r="AH14" i="29" s="1"/>
  <c r="AF12" i="29"/>
  <c r="AF14" i="29" s="1"/>
  <c r="AE12" i="29"/>
  <c r="AD12" i="29" a="1"/>
  <c r="BC12" i="29" s="1"/>
  <c r="AD12" i="29"/>
  <c r="B11" i="29"/>
  <c r="B10" i="29" a="1"/>
  <c r="B10" i="29" s="1"/>
  <c r="W95" i="28"/>
  <c r="H91" i="28"/>
  <c r="F91" i="28"/>
  <c r="H90" i="28"/>
  <c r="F90" i="28"/>
  <c r="H89" i="28"/>
  <c r="F89" i="28"/>
  <c r="H88" i="28"/>
  <c r="F88" i="28"/>
  <c r="H87" i="28"/>
  <c r="F87" i="28"/>
  <c r="H86" i="28"/>
  <c r="F86" i="28"/>
  <c r="H85" i="28"/>
  <c r="F85" i="28"/>
  <c r="H84" i="28"/>
  <c r="F84" i="28"/>
  <c r="H83" i="28"/>
  <c r="F83" i="28"/>
  <c r="H82" i="28"/>
  <c r="F82" i="28"/>
  <c r="H81" i="28"/>
  <c r="F81" i="28"/>
  <c r="I72" i="28"/>
  <c r="F72" i="28"/>
  <c r="F71" i="28"/>
  <c r="F70" i="28"/>
  <c r="F69" i="28"/>
  <c r="E23" i="28"/>
  <c r="A21" i="28"/>
  <c r="A20" i="28"/>
  <c r="F19" i="28"/>
  <c r="E19" i="28"/>
  <c r="A19" i="28"/>
  <c r="B18" i="28"/>
  <c r="A18" i="28"/>
  <c r="F18" i="28" s="1"/>
  <c r="F17" i="28"/>
  <c r="E17" i="28"/>
  <c r="D17" i="28"/>
  <c r="A17" i="28"/>
  <c r="A16" i="28"/>
  <c r="F16" i="28" s="1"/>
  <c r="K15" i="28"/>
  <c r="J15" i="28"/>
  <c r="I15" i="28"/>
  <c r="A15" i="28"/>
  <c r="E14" i="28"/>
  <c r="E18" i="28" s="1"/>
  <c r="D14" i="28"/>
  <c r="C14" i="28"/>
  <c r="B14" i="28"/>
  <c r="B19" i="28" s="1"/>
  <c r="BE13" i="28"/>
  <c r="AV13" i="28"/>
  <c r="AS13" i="28"/>
  <c r="AS15" i="28" s="1"/>
  <c r="AR13" i="28"/>
  <c r="AQ13" i="28"/>
  <c r="AP13" i="28"/>
  <c r="AK13" i="28"/>
  <c r="AF13" i="28"/>
  <c r="AF15" i="28" s="1"/>
  <c r="AD13" i="28" a="1"/>
  <c r="BD13" i="28" s="1"/>
  <c r="AD13" i="28"/>
  <c r="AV12" i="28"/>
  <c r="AV14" i="28" s="1"/>
  <c r="AU12" i="28"/>
  <c r="AU14" i="28" s="1"/>
  <c r="AT12" i="28"/>
  <c r="AT14" i="28" s="1"/>
  <c r="AS12" i="28"/>
  <c r="AS14" i="28" s="1"/>
  <c r="AR12" i="28"/>
  <c r="AR14" i="28" s="1"/>
  <c r="AR15" i="28" s="1"/>
  <c r="AK12" i="28"/>
  <c r="AK14" i="28" s="1"/>
  <c r="AJ12" i="28"/>
  <c r="AJ14" i="28" s="1"/>
  <c r="AG12" i="28"/>
  <c r="AG14" i="28" s="1"/>
  <c r="AF12" i="28"/>
  <c r="AF14" i="28" s="1"/>
  <c r="AD12" i="28" a="1"/>
  <c r="B11" i="28"/>
  <c r="F97" i="27"/>
  <c r="F96" i="27"/>
  <c r="F95" i="27"/>
  <c r="F94" i="27"/>
  <c r="F93" i="27"/>
  <c r="F92" i="27"/>
  <c r="F91" i="27"/>
  <c r="F90" i="27"/>
  <c r="F89" i="27"/>
  <c r="H84" i="27"/>
  <c r="F84" i="27"/>
  <c r="H83" i="27"/>
  <c r="F83" i="27"/>
  <c r="H82" i="27"/>
  <c r="F82" i="27"/>
  <c r="H81" i="27"/>
  <c r="F81" i="27"/>
  <c r="H80" i="27"/>
  <c r="F80" i="27"/>
  <c r="H79" i="27"/>
  <c r="F79" i="27"/>
  <c r="H78" i="27"/>
  <c r="F78" i="27"/>
  <c r="H77" i="27"/>
  <c r="F77" i="27"/>
  <c r="H76" i="27"/>
  <c r="F76" i="27"/>
  <c r="H15" i="27" s="1"/>
  <c r="H75" i="27"/>
  <c r="F75" i="27"/>
  <c r="H74" i="27"/>
  <c r="F74" i="27"/>
  <c r="I55" i="27"/>
  <c r="E21" i="27" s="1" a="1"/>
  <c r="E21" i="27" s="1"/>
  <c r="I54" i="27"/>
  <c r="E23" i="27"/>
  <c r="C21" i="27" a="1"/>
  <c r="C21" i="27"/>
  <c r="A21" i="27"/>
  <c r="D20" i="27" a="1"/>
  <c r="D20" i="27" s="1"/>
  <c r="F19" i="27"/>
  <c r="E19" i="27"/>
  <c r="D19" i="27"/>
  <c r="C19" i="27"/>
  <c r="A19" i="27"/>
  <c r="E18" i="27"/>
  <c r="D18" i="27"/>
  <c r="A18" i="27"/>
  <c r="F18" i="27" s="1"/>
  <c r="F17" i="27"/>
  <c r="A17" i="27"/>
  <c r="E17" i="27" s="1"/>
  <c r="A16" i="27"/>
  <c r="I15" i="27"/>
  <c r="C15" i="27"/>
  <c r="B15" i="27"/>
  <c r="A15" i="27"/>
  <c r="F15" i="27" s="1"/>
  <c r="E14" i="27"/>
  <c r="D14" i="27"/>
  <c r="C14" i="27"/>
  <c r="B14" i="27"/>
  <c r="BF13" i="27"/>
  <c r="BE13" i="27"/>
  <c r="BD13" i="27"/>
  <c r="BC13" i="27"/>
  <c r="AZ13" i="27"/>
  <c r="AY13" i="27"/>
  <c r="AX13" i="27"/>
  <c r="AW13" i="27"/>
  <c r="AV13" i="27"/>
  <c r="AU13" i="27"/>
  <c r="AT13" i="27"/>
  <c r="AS13" i="27"/>
  <c r="AR13" i="27"/>
  <c r="AQ13" i="27"/>
  <c r="AN13" i="27"/>
  <c r="AM13" i="27"/>
  <c r="AL13" i="27"/>
  <c r="AK13" i="27"/>
  <c r="AJ13" i="27"/>
  <c r="AI13" i="27"/>
  <c r="AH13" i="27"/>
  <c r="AG13" i="27"/>
  <c r="AF13" i="27"/>
  <c r="AE13" i="27"/>
  <c r="AD13" i="27" a="1"/>
  <c r="BB13" i="27" s="1"/>
  <c r="AD12" i="27" a="1"/>
  <c r="B11" i="27"/>
  <c r="B10" i="27" a="1"/>
  <c r="B10" i="27" s="1"/>
  <c r="W88" i="26"/>
  <c r="H84" i="26"/>
  <c r="F84" i="26"/>
  <c r="H83" i="26"/>
  <c r="F83" i="26"/>
  <c r="H82" i="26"/>
  <c r="F82" i="26"/>
  <c r="H81" i="26"/>
  <c r="F81" i="26"/>
  <c r="H80" i="26"/>
  <c r="F80" i="26"/>
  <c r="H79" i="26"/>
  <c r="F79" i="26"/>
  <c r="H78" i="26"/>
  <c r="F78" i="26"/>
  <c r="H77" i="26"/>
  <c r="F77" i="26"/>
  <c r="H76" i="26"/>
  <c r="F76" i="26"/>
  <c r="H75" i="26"/>
  <c r="F75" i="26"/>
  <c r="H74" i="26"/>
  <c r="F74" i="26"/>
  <c r="F73" i="26"/>
  <c r="I65" i="26"/>
  <c r="F65" i="26"/>
  <c r="I64" i="26"/>
  <c r="F64" i="26"/>
  <c r="I63" i="26"/>
  <c r="F63" i="26"/>
  <c r="I62" i="26"/>
  <c r="F62" i="26"/>
  <c r="I61" i="26"/>
  <c r="F61" i="26"/>
  <c r="I60" i="26"/>
  <c r="F60" i="26"/>
  <c r="I59" i="26"/>
  <c r="F59" i="26"/>
  <c r="I58" i="26"/>
  <c r="F58" i="26"/>
  <c r="I57" i="26"/>
  <c r="E23" i="26"/>
  <c r="C21" i="26" a="1"/>
  <c r="C21" i="26" s="1"/>
  <c r="A21" i="26"/>
  <c r="F19" i="26"/>
  <c r="E19" i="26"/>
  <c r="D19" i="26"/>
  <c r="A19" i="26"/>
  <c r="A18" i="26"/>
  <c r="F18" i="26" s="1"/>
  <c r="A17" i="26"/>
  <c r="A16" i="26"/>
  <c r="F16" i="26" s="1"/>
  <c r="AF15" i="26"/>
  <c r="K15" i="26"/>
  <c r="J15" i="26"/>
  <c r="I15" i="26"/>
  <c r="A15" i="26"/>
  <c r="AP14" i="26"/>
  <c r="AM14" i="26"/>
  <c r="AL14" i="26"/>
  <c r="AK14" i="26"/>
  <c r="AK15" i="26" s="1"/>
  <c r="E14" i="26"/>
  <c r="D14" i="26"/>
  <c r="C14" i="26"/>
  <c r="B14" i="26"/>
  <c r="BF13" i="26"/>
  <c r="BE13" i="26"/>
  <c r="BD13" i="26"/>
  <c r="BD15" i="26" s="1"/>
  <c r="BC13" i="26"/>
  <c r="AY13" i="26"/>
  <c r="AY15" i="26" s="1"/>
  <c r="AX13" i="26"/>
  <c r="AW13" i="26"/>
  <c r="AV13" i="26"/>
  <c r="AU13" i="26"/>
  <c r="AT13" i="26"/>
  <c r="AS13" i="26"/>
  <c r="AR13" i="26"/>
  <c r="AQ13" i="26"/>
  <c r="AM13" i="26"/>
  <c r="AL13" i="26"/>
  <c r="AL15" i="26" s="1"/>
  <c r="AK13" i="26"/>
  <c r="AJ13" i="26"/>
  <c r="AI13" i="26"/>
  <c r="AH13" i="26"/>
  <c r="AG13" i="26"/>
  <c r="AF13" i="26"/>
  <c r="AE13" i="26"/>
  <c r="AD13" i="26" a="1"/>
  <c r="BB13" i="26" s="1"/>
  <c r="BE12" i="26"/>
  <c r="BE14" i="26" s="1"/>
  <c r="BE15" i="26" s="1"/>
  <c r="BD12" i="26"/>
  <c r="BD14" i="26" s="1"/>
  <c r="BB12" i="26"/>
  <c r="BB14" i="26" s="1"/>
  <c r="BA12" i="26"/>
  <c r="BA14" i="26" s="1"/>
  <c r="AZ12" i="26"/>
  <c r="AZ14" i="26" s="1"/>
  <c r="AY12" i="26"/>
  <c r="AY14" i="26" s="1"/>
  <c r="AW12" i="26"/>
  <c r="AW14" i="26" s="1"/>
  <c r="AP12" i="26"/>
  <c r="AO12" i="26"/>
  <c r="AO14" i="26" s="1"/>
  <c r="AN12" i="26"/>
  <c r="AN14" i="26" s="1"/>
  <c r="AM12" i="26"/>
  <c r="AL12" i="26"/>
  <c r="AK12" i="26"/>
  <c r="AG12" i="26"/>
  <c r="AG14" i="26" s="1"/>
  <c r="AG15" i="26" s="1"/>
  <c r="AF12" i="26"/>
  <c r="AF14" i="26" s="1"/>
  <c r="AD12" i="26" a="1"/>
  <c r="AS12" i="26" s="1"/>
  <c r="AS14" i="26" s="1"/>
  <c r="AD12" i="26"/>
  <c r="AD14" i="26" s="1"/>
  <c r="B11" i="26"/>
  <c r="B10" i="26" a="1"/>
  <c r="B10" i="26"/>
  <c r="W90" i="25"/>
  <c r="H86" i="25"/>
  <c r="F86" i="25"/>
  <c r="H85" i="25"/>
  <c r="F85" i="25"/>
  <c r="H84" i="25"/>
  <c r="F84" i="25"/>
  <c r="H83" i="25"/>
  <c r="F83" i="25"/>
  <c r="H82" i="25"/>
  <c r="F82" i="25"/>
  <c r="H81" i="25"/>
  <c r="F81" i="25"/>
  <c r="H80" i="25"/>
  <c r="F80" i="25"/>
  <c r="H79" i="25"/>
  <c r="F79" i="25"/>
  <c r="H78" i="25"/>
  <c r="F78" i="25"/>
  <c r="H77" i="25"/>
  <c r="F77" i="25"/>
  <c r="H76" i="25"/>
  <c r="F76" i="25"/>
  <c r="H15" i="25" s="1"/>
  <c r="H75" i="25"/>
  <c r="I16" i="25" s="1" a="1"/>
  <c r="I16" i="25" s="1"/>
  <c r="F75" i="25"/>
  <c r="F74" i="25"/>
  <c r="I67" i="25"/>
  <c r="F67" i="25"/>
  <c r="I66" i="25"/>
  <c r="F66" i="25"/>
  <c r="I65" i="25"/>
  <c r="F65" i="25"/>
  <c r="I64" i="25"/>
  <c r="F64" i="25"/>
  <c r="I63" i="25"/>
  <c r="F63" i="25"/>
  <c r="B20" i="25" s="1" a="1"/>
  <c r="I62" i="25"/>
  <c r="F62" i="25"/>
  <c r="I61" i="25"/>
  <c r="F61" i="25"/>
  <c r="D21" i="25" s="1" a="1"/>
  <c r="D21" i="25" s="1"/>
  <c r="I60" i="25"/>
  <c r="F60" i="25"/>
  <c r="I59" i="25"/>
  <c r="F59" i="25"/>
  <c r="I58" i="25"/>
  <c r="F58" i="25"/>
  <c r="E23" i="25"/>
  <c r="F22" i="25" a="1"/>
  <c r="F22" i="25" s="1"/>
  <c r="E21" i="25" a="1"/>
  <c r="E21" i="25" s="1"/>
  <c r="A21" i="25"/>
  <c r="D20" i="25" a="1"/>
  <c r="D20" i="25" s="1"/>
  <c r="B20" i="25"/>
  <c r="A20" i="25"/>
  <c r="A19" i="25"/>
  <c r="F19" i="25" s="1"/>
  <c r="E18" i="25"/>
  <c r="B18" i="25"/>
  <c r="A18" i="25"/>
  <c r="F18" i="25" s="1"/>
  <c r="C17" i="25"/>
  <c r="A17" i="25"/>
  <c r="F17" i="25" s="1"/>
  <c r="A16" i="25"/>
  <c r="J15" i="25"/>
  <c r="K15" i="25" s="1"/>
  <c r="I15" i="25"/>
  <c r="A15" i="25"/>
  <c r="AV14" i="25"/>
  <c r="AR14" i="25"/>
  <c r="E14" i="25"/>
  <c r="D14" i="25"/>
  <c r="D19" i="25" s="1"/>
  <c r="C14" i="25"/>
  <c r="B14" i="25"/>
  <c r="B19" i="25" s="1"/>
  <c r="BB13" i="25"/>
  <c r="BB15" i="25" s="1"/>
  <c r="BA13" i="25"/>
  <c r="BA15" i="25" s="1"/>
  <c r="AZ13" i="25"/>
  <c r="AZ15" i="25" s="1"/>
  <c r="AX13" i="25"/>
  <c r="AV13" i="25"/>
  <c r="AU13" i="25"/>
  <c r="AT13" i="25"/>
  <c r="AN13" i="25"/>
  <c r="AN15" i="25" s="1"/>
  <c r="AL13" i="25"/>
  <c r="AJ13" i="25"/>
  <c r="AI13" i="25"/>
  <c r="AI15" i="25" s="1"/>
  <c r="AH13" i="25"/>
  <c r="AG13" i="25"/>
  <c r="AF13" i="25"/>
  <c r="AD13" i="25" a="1"/>
  <c r="BE13" i="25" s="1"/>
  <c r="BB12" i="25"/>
  <c r="BB14" i="25" s="1"/>
  <c r="BA12" i="25"/>
  <c r="BA14" i="25" s="1"/>
  <c r="AZ12" i="25"/>
  <c r="AZ14" i="25" s="1"/>
  <c r="AY12" i="25"/>
  <c r="AY14" i="25" s="1"/>
  <c r="AX12" i="25"/>
  <c r="AX14" i="25" s="1"/>
  <c r="AW12" i="25"/>
  <c r="AW14" i="25" s="1"/>
  <c r="AV12" i="25"/>
  <c r="AN12" i="25"/>
  <c r="AN14" i="25" s="1"/>
  <c r="AM12" i="25"/>
  <c r="AM14" i="25" s="1"/>
  <c r="AL12" i="25"/>
  <c r="AL14" i="25" s="1"/>
  <c r="AK12" i="25"/>
  <c r="AK14" i="25" s="1"/>
  <c r="AJ12" i="25"/>
  <c r="AJ14" i="25" s="1"/>
  <c r="AI12" i="25"/>
  <c r="AI14" i="25" s="1"/>
  <c r="AH12" i="25"/>
  <c r="AH14" i="25" s="1"/>
  <c r="AD12" i="25" a="1"/>
  <c r="AR12" i="25" s="1"/>
  <c r="B11" i="25"/>
  <c r="B10" i="25" a="1"/>
  <c r="B10" i="25"/>
  <c r="W125" i="24"/>
  <c r="I76" i="24"/>
  <c r="I75" i="24"/>
  <c r="I74" i="24"/>
  <c r="I73" i="24"/>
  <c r="C20" i="24" s="1" a="1"/>
  <c r="C20" i="24" s="1"/>
  <c r="I72" i="24"/>
  <c r="I71" i="24"/>
  <c r="I70" i="24"/>
  <c r="I69" i="24"/>
  <c r="I68" i="24"/>
  <c r="I67" i="24"/>
  <c r="E23" i="24"/>
  <c r="F21" i="24" a="1"/>
  <c r="F21" i="24" s="1"/>
  <c r="E21" i="24" a="1"/>
  <c r="E21" i="24" s="1"/>
  <c r="D21" i="24" a="1"/>
  <c r="D21" i="24" s="1"/>
  <c r="A19" i="24"/>
  <c r="F18" i="24"/>
  <c r="E18" i="24"/>
  <c r="D18" i="24"/>
  <c r="C18" i="24"/>
  <c r="A18" i="24"/>
  <c r="A17" i="24"/>
  <c r="I16" i="24" a="1"/>
  <c r="I16" i="24" s="1"/>
  <c r="F16" i="24"/>
  <c r="E16" i="24"/>
  <c r="D16" i="24"/>
  <c r="C16" i="24"/>
  <c r="A16" i="24"/>
  <c r="J15" i="24"/>
  <c r="I15" i="24"/>
  <c r="H15" i="24"/>
  <c r="C15" i="24"/>
  <c r="B15" i="24"/>
  <c r="A15" i="24"/>
  <c r="M14" i="24" a="1"/>
  <c r="M14" i="24" s="1"/>
  <c r="E14" i="24"/>
  <c r="E17" i="24" s="1"/>
  <c r="D14" i="24"/>
  <c r="C14" i="24"/>
  <c r="B14" i="24"/>
  <c r="BF13" i="24"/>
  <c r="BE13" i="24"/>
  <c r="BD13" i="24"/>
  <c r="AR13" i="24"/>
  <c r="AN13" i="24"/>
  <c r="AM13" i="24"/>
  <c r="AJ13" i="24"/>
  <c r="AD13" i="24" a="1"/>
  <c r="AX13" i="24" s="1"/>
  <c r="BE12" i="24"/>
  <c r="BE14" i="24" s="1"/>
  <c r="AV12" i="24"/>
  <c r="AV14" i="24" s="1"/>
  <c r="AT12" i="24"/>
  <c r="AT14" i="24" s="1"/>
  <c r="AI12" i="24"/>
  <c r="AI14" i="24" s="1"/>
  <c r="AD12" i="24" a="1"/>
  <c r="AD12" i="24" s="1"/>
  <c r="AD14" i="24" s="1"/>
  <c r="B10" i="24" a="1"/>
  <c r="B10" i="24"/>
  <c r="W92" i="23"/>
  <c r="H88" i="23"/>
  <c r="F88" i="23"/>
  <c r="H87" i="23"/>
  <c r="F87" i="23"/>
  <c r="H86" i="23"/>
  <c r="F86" i="23"/>
  <c r="H85" i="23"/>
  <c r="F85" i="23"/>
  <c r="H84" i="23"/>
  <c r="F84" i="23"/>
  <c r="H83" i="23"/>
  <c r="F83" i="23"/>
  <c r="H82" i="23"/>
  <c r="F82" i="23"/>
  <c r="H81" i="23"/>
  <c r="F81" i="23"/>
  <c r="H15" i="23" s="1"/>
  <c r="H80" i="23"/>
  <c r="F80" i="23"/>
  <c r="H79" i="23"/>
  <c r="H78" i="23"/>
  <c r="I69" i="23"/>
  <c r="F69" i="23"/>
  <c r="I68" i="23"/>
  <c r="F68" i="23"/>
  <c r="I67" i="23"/>
  <c r="F67" i="23"/>
  <c r="I66" i="23"/>
  <c r="F66" i="23"/>
  <c r="I65" i="23"/>
  <c r="F65" i="23"/>
  <c r="I64" i="23"/>
  <c r="F64" i="23"/>
  <c r="I63" i="23"/>
  <c r="F63" i="23"/>
  <c r="I62" i="23"/>
  <c r="F62" i="23"/>
  <c r="I61" i="23"/>
  <c r="F61" i="23"/>
  <c r="I60" i="23"/>
  <c r="F60" i="23"/>
  <c r="I59" i="23"/>
  <c r="F59" i="23"/>
  <c r="E23" i="23"/>
  <c r="A21" i="23"/>
  <c r="A19" i="23"/>
  <c r="E18" i="23"/>
  <c r="A18" i="23"/>
  <c r="E17" i="23"/>
  <c r="A17" i="23"/>
  <c r="F16" i="23"/>
  <c r="E16" i="23"/>
  <c r="C16" i="23"/>
  <c r="B16" i="23"/>
  <c r="A16" i="23"/>
  <c r="BD15" i="23"/>
  <c r="BB15" i="23"/>
  <c r="AN15" i="23"/>
  <c r="AM15" i="23"/>
  <c r="J15" i="23"/>
  <c r="I15" i="23"/>
  <c r="F15" i="23"/>
  <c r="A15" i="23"/>
  <c r="BD14" i="23"/>
  <c r="AZ14" i="23"/>
  <c r="AX14" i="23"/>
  <c r="AT14" i="23"/>
  <c r="AR14" i="23"/>
  <c r="AQ14" i="23"/>
  <c r="AN14" i="23"/>
  <c r="AF14" i="23"/>
  <c r="AE14" i="23"/>
  <c r="M14" i="23" a="1"/>
  <c r="M14" i="23" s="1"/>
  <c r="M20" i="23" s="1"/>
  <c r="B8" i="23" s="1"/>
  <c r="E14" i="23"/>
  <c r="E15" i="23" s="1"/>
  <c r="D14" i="23"/>
  <c r="C14" i="23"/>
  <c r="C15" i="23" s="1"/>
  <c r="B14" i="23"/>
  <c r="B15" i="23" s="1"/>
  <c r="BD13" i="23"/>
  <c r="BC13" i="23"/>
  <c r="BB13" i="23"/>
  <c r="BA13" i="23"/>
  <c r="AZ13" i="23"/>
  <c r="AZ15" i="23" s="1"/>
  <c r="AY13" i="23"/>
  <c r="AY15" i="23" s="1"/>
  <c r="AS13" i="23"/>
  <c r="AS15" i="23" s="1"/>
  <c r="AR13" i="23"/>
  <c r="AR15" i="23" s="1"/>
  <c r="AQ13" i="23"/>
  <c r="AP13" i="23"/>
  <c r="AN13" i="23"/>
  <c r="AM13" i="23"/>
  <c r="AK13" i="23"/>
  <c r="AG13" i="23"/>
  <c r="AG15" i="23" s="1"/>
  <c r="AF13" i="23"/>
  <c r="AF15" i="23" s="1"/>
  <c r="AE13" i="23"/>
  <c r="AD13" i="23" a="1"/>
  <c r="AD13" i="23"/>
  <c r="BF12" i="23"/>
  <c r="BF14" i="23" s="1"/>
  <c r="BE12" i="23"/>
  <c r="BE14" i="23" s="1"/>
  <c r="BD12" i="23"/>
  <c r="BC12" i="23"/>
  <c r="BC14" i="23" s="1"/>
  <c r="BC15" i="23" s="1"/>
  <c r="AZ12" i="23"/>
  <c r="AY12" i="23"/>
  <c r="AY14" i="23" s="1"/>
  <c r="AX12" i="23"/>
  <c r="AW12" i="23"/>
  <c r="AW14" i="23" s="1"/>
  <c r="AV12" i="23"/>
  <c r="AV14" i="23" s="1"/>
  <c r="AU12" i="23"/>
  <c r="AU14" i="23" s="1"/>
  <c r="AT12" i="23"/>
  <c r="AS12" i="23"/>
  <c r="AS14" i="23" s="1"/>
  <c r="AR12" i="23"/>
  <c r="AQ12" i="23"/>
  <c r="AN12" i="23"/>
  <c r="AM12" i="23"/>
  <c r="AM14" i="23" s="1"/>
  <c r="AL12" i="23"/>
  <c r="AL14" i="23" s="1"/>
  <c r="AK12" i="23"/>
  <c r="AK14" i="23" s="1"/>
  <c r="AJ12" i="23"/>
  <c r="AJ14" i="23" s="1"/>
  <c r="AI12" i="23"/>
  <c r="AI14" i="23" s="1"/>
  <c r="AH12" i="23"/>
  <c r="AH14" i="23" s="1"/>
  <c r="AG12" i="23"/>
  <c r="AG14" i="23" s="1"/>
  <c r="AF12" i="23"/>
  <c r="AE12" i="23"/>
  <c r="AD12" i="23" a="1"/>
  <c r="BB12" i="23" s="1"/>
  <c r="BB14" i="23" s="1"/>
  <c r="B11" i="23"/>
  <c r="F107" i="22"/>
  <c r="F106" i="22"/>
  <c r="F105" i="22"/>
  <c r="F104" i="22"/>
  <c r="F103" i="22"/>
  <c r="F102" i="22"/>
  <c r="F101" i="22"/>
  <c r="F100" i="22"/>
  <c r="F99" i="22"/>
  <c r="F98" i="22"/>
  <c r="F97" i="22"/>
  <c r="F96" i="22"/>
  <c r="F95" i="22"/>
  <c r="F94" i="22"/>
  <c r="F93" i="22"/>
  <c r="F92" i="22"/>
  <c r="F91" i="22"/>
  <c r="J15" i="22" s="1"/>
  <c r="F90" i="22"/>
  <c r="F89" i="22"/>
  <c r="F88" i="22"/>
  <c r="H83" i="22"/>
  <c r="F83" i="22"/>
  <c r="F81" i="22"/>
  <c r="F79" i="22"/>
  <c r="I15" i="22" s="1"/>
  <c r="H78" i="22"/>
  <c r="F78" i="22"/>
  <c r="F77" i="22"/>
  <c r="H76" i="22"/>
  <c r="F76" i="22"/>
  <c r="F75" i="22"/>
  <c r="F74" i="22"/>
  <c r="F73" i="22"/>
  <c r="F72" i="22"/>
  <c r="I68" i="22"/>
  <c r="F68" i="22"/>
  <c r="I67" i="22"/>
  <c r="F67" i="22"/>
  <c r="I66" i="22"/>
  <c r="F66" i="22"/>
  <c r="I65" i="22"/>
  <c r="F65" i="22"/>
  <c r="I64" i="22"/>
  <c r="F64" i="22"/>
  <c r="I63" i="22"/>
  <c r="F63" i="22"/>
  <c r="I62" i="22"/>
  <c r="F62" i="22"/>
  <c r="F61" i="22"/>
  <c r="F60" i="22"/>
  <c r="F59" i="22"/>
  <c r="F58" i="22"/>
  <c r="F57" i="22"/>
  <c r="F56" i="22"/>
  <c r="E23" i="22"/>
  <c r="A21" i="22"/>
  <c r="A20" i="22"/>
  <c r="A19" i="22"/>
  <c r="F19" i="22" s="1"/>
  <c r="D18" i="22"/>
  <c r="A18" i="22"/>
  <c r="F18" i="22" s="1"/>
  <c r="B17" i="22"/>
  <c r="A17" i="22"/>
  <c r="F17" i="22" s="1"/>
  <c r="A16" i="22"/>
  <c r="F16" i="22" s="1"/>
  <c r="AP15" i="22"/>
  <c r="D15" i="22"/>
  <c r="B15" i="22"/>
  <c r="A15" i="22"/>
  <c r="BF14" i="22"/>
  <c r="AL14" i="22"/>
  <c r="E14" i="22"/>
  <c r="D14" i="22"/>
  <c r="C14" i="22"/>
  <c r="C16" i="22" s="1"/>
  <c r="B14" i="22"/>
  <c r="BF13" i="22"/>
  <c r="BF15" i="22" s="1"/>
  <c r="BE13" i="22"/>
  <c r="BD13" i="22"/>
  <c r="BB13" i="22"/>
  <c r="AX13" i="22"/>
  <c r="AW13" i="22"/>
  <c r="AV13" i="22"/>
  <c r="AU13" i="22"/>
  <c r="AS13" i="22"/>
  <c r="AP13" i="22"/>
  <c r="AN13" i="22"/>
  <c r="AN15" i="22" s="1"/>
  <c r="AL13" i="22"/>
  <c r="AK13" i="22"/>
  <c r="AI13" i="22"/>
  <c r="AH13" i="22"/>
  <c r="AG13" i="22"/>
  <c r="AF13" i="22"/>
  <c r="AD13" i="22" a="1"/>
  <c r="AR13" i="22" s="1"/>
  <c r="AR15" i="22" s="1"/>
  <c r="BF12" i="22"/>
  <c r="BC12" i="22"/>
  <c r="BC14" i="22" s="1"/>
  <c r="BB12" i="22"/>
  <c r="BB14" i="22" s="1"/>
  <c r="BB15" i="22" s="1"/>
  <c r="BA12" i="22"/>
  <c r="BA14" i="22" s="1"/>
  <c r="AR12" i="22"/>
  <c r="AR14" i="22" s="1"/>
  <c r="AP12" i="22"/>
  <c r="AP14" i="22" s="1"/>
  <c r="AN12" i="22"/>
  <c r="AN14" i="22" s="1"/>
  <c r="AM12" i="22"/>
  <c r="AM14" i="22" s="1"/>
  <c r="AL12" i="22"/>
  <c r="AD12" i="22" a="1"/>
  <c r="AQ12" i="22" s="1"/>
  <c r="AQ14" i="22" s="1"/>
  <c r="AD12" i="22"/>
  <c r="AD14" i="22" s="1"/>
  <c r="B11" i="22"/>
  <c r="B10" i="22" a="1"/>
  <c r="B10" i="22" s="1"/>
  <c r="W96" i="21"/>
  <c r="H92" i="21"/>
  <c r="F92" i="21"/>
  <c r="H91" i="21"/>
  <c r="F91" i="21"/>
  <c r="H90" i="21"/>
  <c r="F90" i="21"/>
  <c r="H89" i="21"/>
  <c r="F89" i="21"/>
  <c r="H88" i="21"/>
  <c r="F88" i="21"/>
  <c r="H87" i="21"/>
  <c r="F87" i="21"/>
  <c r="H86" i="21"/>
  <c r="F86" i="21"/>
  <c r="H85" i="21"/>
  <c r="F85" i="21"/>
  <c r="H84" i="21"/>
  <c r="F84" i="21"/>
  <c r="H83" i="21"/>
  <c r="F83" i="21"/>
  <c r="H82" i="21"/>
  <c r="F82" i="21"/>
  <c r="H81" i="21"/>
  <c r="F81" i="21"/>
  <c r="I69" i="21"/>
  <c r="F69" i="21"/>
  <c r="F22" i="21" s="1" a="1"/>
  <c r="F22" i="21" s="1"/>
  <c r="I68" i="21"/>
  <c r="F68" i="21"/>
  <c r="I67" i="21"/>
  <c r="F67" i="21"/>
  <c r="E23" i="21"/>
  <c r="C21" i="21" a="1"/>
  <c r="C21" i="21" s="1"/>
  <c r="E20" i="21" a="1"/>
  <c r="E20" i="21" s="1"/>
  <c r="C20" i="21" a="1"/>
  <c r="C20" i="21" s="1"/>
  <c r="B20" i="21" a="1"/>
  <c r="B20" i="21" s="1"/>
  <c r="A20" i="21"/>
  <c r="F19" i="21"/>
  <c r="A19" i="21"/>
  <c r="A21" i="21" s="1"/>
  <c r="E18" i="21"/>
  <c r="D18" i="21"/>
  <c r="B18" i="21"/>
  <c r="A18" i="21"/>
  <c r="F18" i="21" s="1"/>
  <c r="F17" i="21"/>
  <c r="E17" i="21"/>
  <c r="C17" i="21"/>
  <c r="A17" i="21"/>
  <c r="F16" i="21"/>
  <c r="E16" i="21"/>
  <c r="D16" i="21"/>
  <c r="A16" i="21"/>
  <c r="K15" i="21"/>
  <c r="J15" i="21"/>
  <c r="I15" i="21"/>
  <c r="E15" i="21"/>
  <c r="A15" i="21"/>
  <c r="BC14" i="21"/>
  <c r="BC15" i="21" s="1"/>
  <c r="M14" i="21" a="1"/>
  <c r="M14" i="21" s="1"/>
  <c r="E14" i="21"/>
  <c r="E19" i="21" s="1"/>
  <c r="D14" i="21"/>
  <c r="D19" i="21" s="1"/>
  <c r="C14" i="21"/>
  <c r="C16" i="21" s="1"/>
  <c r="B14" i="21"/>
  <c r="B16" i="21" s="1"/>
  <c r="BE13" i="21"/>
  <c r="BC13" i="21"/>
  <c r="BB13" i="21"/>
  <c r="BA13" i="21"/>
  <c r="AT13" i="21"/>
  <c r="AS13" i="21"/>
  <c r="AQ13" i="21"/>
  <c r="AQ15" i="21" s="1"/>
  <c r="AO13" i="21"/>
  <c r="AN13" i="21"/>
  <c r="AL13" i="21"/>
  <c r="AF13" i="21"/>
  <c r="AE13" i="21"/>
  <c r="AD13" i="21" a="1"/>
  <c r="BD13" i="21" s="1"/>
  <c r="AD13" i="21"/>
  <c r="BC12" i="21"/>
  <c r="BB12" i="21"/>
  <c r="BB14" i="21" s="1"/>
  <c r="BB15" i="21" s="1"/>
  <c r="AV12" i="21"/>
  <c r="AV14" i="21" s="1"/>
  <c r="AT12" i="21"/>
  <c r="AT14" i="21" s="1"/>
  <c r="AQ12" i="21"/>
  <c r="AQ14" i="21" s="1"/>
  <c r="AP12" i="21"/>
  <c r="AP14" i="21" s="1"/>
  <c r="AD12" i="21" a="1"/>
  <c r="AW12" i="21" s="1"/>
  <c r="AW14" i="21" s="1"/>
  <c r="AD12" i="21"/>
  <c r="AD14" i="21" s="1"/>
  <c r="AD15" i="21" s="1"/>
  <c r="B11" i="21"/>
  <c r="B10" i="21" a="1"/>
  <c r="B10" i="21" s="1"/>
  <c r="W92" i="20"/>
  <c r="H87" i="20"/>
  <c r="H86" i="20"/>
  <c r="I16" i="20" s="1" a="1"/>
  <c r="I16" i="20" s="1"/>
  <c r="H85" i="20"/>
  <c r="I69" i="20"/>
  <c r="B21" i="20" s="1" a="1"/>
  <c r="B21" i="20" s="1"/>
  <c r="E23" i="20"/>
  <c r="F22" i="20" a="1"/>
  <c r="F22" i="20" s="1"/>
  <c r="F21" i="20" a="1"/>
  <c r="F21" i="20" s="1"/>
  <c r="C21" i="20" a="1"/>
  <c r="C21" i="20" s="1"/>
  <c r="A21" i="20"/>
  <c r="F20" i="20" a="1"/>
  <c r="F20" i="20" s="1"/>
  <c r="C20" i="20" a="1"/>
  <c r="C20" i="20" s="1"/>
  <c r="B20" i="20" a="1"/>
  <c r="B20" i="20" s="1"/>
  <c r="A20" i="20"/>
  <c r="F19" i="20"/>
  <c r="A19" i="20"/>
  <c r="B19" i="20" s="1"/>
  <c r="F18" i="20"/>
  <c r="A18" i="20"/>
  <c r="C18" i="20" s="1"/>
  <c r="F17" i="20"/>
  <c r="A17" i="20"/>
  <c r="B17" i="20" s="1"/>
  <c r="F16" i="20"/>
  <c r="C16" i="20"/>
  <c r="B16" i="20"/>
  <c r="A16" i="20"/>
  <c r="BD15" i="20"/>
  <c r="BC15" i="20"/>
  <c r="AL15" i="20"/>
  <c r="AK15" i="20"/>
  <c r="AE15" i="20"/>
  <c r="K15" i="20"/>
  <c r="M16" i="20" s="1"/>
  <c r="M20" i="20" s="1"/>
  <c r="B8" i="20" s="1"/>
  <c r="J15" i="20"/>
  <c r="I15" i="20"/>
  <c r="H15" i="20"/>
  <c r="A15" i="20"/>
  <c r="B15" i="20" s="1"/>
  <c r="BA14" i="20"/>
  <c r="BA15" i="20" s="1"/>
  <c r="AI14" i="20"/>
  <c r="E14" i="20"/>
  <c r="D14" i="20"/>
  <c r="C14" i="20"/>
  <c r="C19" i="20" s="1"/>
  <c r="B14" i="20"/>
  <c r="BD13" i="20"/>
  <c r="BC13" i="20"/>
  <c r="BA13" i="20"/>
  <c r="AY13" i="20"/>
  <c r="AX13" i="20"/>
  <c r="AW13" i="20"/>
  <c r="AR13" i="20"/>
  <c r="AQ13" i="20"/>
  <c r="AQ15" i="20" s="1"/>
  <c r="AO13" i="20"/>
  <c r="AM13" i="20"/>
  <c r="AL13" i="20"/>
  <c r="AK13" i="20"/>
  <c r="AF13" i="20"/>
  <c r="AE13" i="20"/>
  <c r="AD13" i="20" a="1"/>
  <c r="AU13" i="20" s="1"/>
  <c r="AD13" i="20"/>
  <c r="BE12" i="20"/>
  <c r="BE14" i="20" s="1"/>
  <c r="BD12" i="20"/>
  <c r="BD14" i="20" s="1"/>
  <c r="BC12" i="20"/>
  <c r="BC14" i="20" s="1"/>
  <c r="AX12" i="20"/>
  <c r="AX14" i="20" s="1"/>
  <c r="AW12" i="20"/>
  <c r="AW14" i="20" s="1"/>
  <c r="AU12" i="20"/>
  <c r="AU14" i="20" s="1"/>
  <c r="AS12" i="20"/>
  <c r="AS14" i="20" s="1"/>
  <c r="AR12" i="20"/>
  <c r="AR14" i="20" s="1"/>
  <c r="AR15" i="20" s="1"/>
  <c r="AQ12" i="20"/>
  <c r="AQ14" i="20" s="1"/>
  <c r="AL12" i="20"/>
  <c r="AL14" i="20" s="1"/>
  <c r="AK12" i="20"/>
  <c r="AK14" i="20" s="1"/>
  <c r="AI12" i="20"/>
  <c r="AG12" i="20"/>
  <c r="AG14" i="20" s="1"/>
  <c r="AF12" i="20"/>
  <c r="AF14" i="20" s="1"/>
  <c r="AF15" i="20" s="1"/>
  <c r="AE12" i="20"/>
  <c r="AE14" i="20" s="1"/>
  <c r="AD12" i="20" a="1"/>
  <c r="BA12" i="20" s="1"/>
  <c r="B10" i="20" a="1"/>
  <c r="B10" i="20"/>
  <c r="W89" i="19"/>
  <c r="H85" i="19"/>
  <c r="F85" i="19"/>
  <c r="H84" i="19"/>
  <c r="F84" i="19"/>
  <c r="H83" i="19"/>
  <c r="F83" i="19"/>
  <c r="H82" i="19"/>
  <c r="F82" i="19"/>
  <c r="H81" i="19"/>
  <c r="F81" i="19"/>
  <c r="H80" i="19"/>
  <c r="F80" i="19"/>
  <c r="H79" i="19"/>
  <c r="F79" i="19"/>
  <c r="H78" i="19"/>
  <c r="F78" i="19"/>
  <c r="H77" i="19"/>
  <c r="F77" i="19"/>
  <c r="H76" i="19"/>
  <c r="F76" i="19"/>
  <c r="H75" i="19"/>
  <c r="F75" i="19"/>
  <c r="H74" i="19"/>
  <c r="F74" i="19"/>
  <c r="F73" i="19"/>
  <c r="F72" i="19"/>
  <c r="F71" i="19"/>
  <c r="F70" i="19"/>
  <c r="H15" i="19" s="1"/>
  <c r="I57" i="19"/>
  <c r="F57" i="19"/>
  <c r="I56" i="19"/>
  <c r="F56" i="19"/>
  <c r="I55" i="19"/>
  <c r="F55" i="19"/>
  <c r="C20" i="19" s="1" a="1"/>
  <c r="C20" i="19" s="1"/>
  <c r="I54" i="19"/>
  <c r="F54" i="19"/>
  <c r="E23" i="19"/>
  <c r="C21" i="19" a="1"/>
  <c r="C21" i="19" s="1"/>
  <c r="A21" i="19"/>
  <c r="A20" i="19"/>
  <c r="F19" i="19"/>
  <c r="E19" i="19"/>
  <c r="D19" i="19"/>
  <c r="C19" i="19"/>
  <c r="A19" i="19"/>
  <c r="E18" i="19"/>
  <c r="D18" i="19"/>
  <c r="C18" i="19"/>
  <c r="B18" i="19"/>
  <c r="A18" i="19"/>
  <c r="F18" i="19" s="1"/>
  <c r="F17" i="19"/>
  <c r="D17" i="19"/>
  <c r="C17" i="19"/>
  <c r="A17" i="19"/>
  <c r="I16" i="19" a="1"/>
  <c r="I16" i="19" s="1"/>
  <c r="F16" i="19"/>
  <c r="D16" i="19"/>
  <c r="C16" i="19"/>
  <c r="B16" i="19"/>
  <c r="A16" i="19"/>
  <c r="K15" i="19"/>
  <c r="J15" i="19"/>
  <c r="I15" i="19"/>
  <c r="A15" i="19"/>
  <c r="F15" i="19" s="1"/>
  <c r="BA14" i="19"/>
  <c r="BA15" i="19" s="1"/>
  <c r="AU14" i="19"/>
  <c r="AO14" i="19"/>
  <c r="AM14" i="19"/>
  <c r="AI14" i="19"/>
  <c r="AH14" i="19"/>
  <c r="AG14" i="19"/>
  <c r="AD14" i="19"/>
  <c r="AD15" i="19" s="1"/>
  <c r="E14" i="19"/>
  <c r="D14" i="19"/>
  <c r="D15" i="19" s="1"/>
  <c r="C14" i="19"/>
  <c r="C15" i="19" s="1"/>
  <c r="B14" i="19"/>
  <c r="B19" i="19" s="1"/>
  <c r="BF13" i="19"/>
  <c r="BE13" i="19"/>
  <c r="BD13" i="19"/>
  <c r="BC13" i="19"/>
  <c r="BA13" i="19"/>
  <c r="AZ13" i="19"/>
  <c r="AY13" i="19"/>
  <c r="AX13" i="19"/>
  <c r="AT13" i="19"/>
  <c r="AS13" i="19"/>
  <c r="AR13" i="19"/>
  <c r="AQ13" i="19"/>
  <c r="AO13" i="19"/>
  <c r="AN13" i="19"/>
  <c r="AM13" i="19"/>
  <c r="AM15" i="19" s="1"/>
  <c r="AL13" i="19"/>
  <c r="AH13" i="19"/>
  <c r="AG13" i="19"/>
  <c r="AF13" i="19"/>
  <c r="AE13" i="19"/>
  <c r="AD13" i="19" a="1"/>
  <c r="AW13" i="19" s="1"/>
  <c r="AD13" i="19"/>
  <c r="BF12" i="19"/>
  <c r="BF14" i="19" s="1"/>
  <c r="BE12" i="19"/>
  <c r="BE14" i="19" s="1"/>
  <c r="BD12" i="19"/>
  <c r="BD14" i="19" s="1"/>
  <c r="BA12" i="19"/>
  <c r="AZ12" i="19"/>
  <c r="AZ14" i="19" s="1"/>
  <c r="AY12" i="19"/>
  <c r="AY14" i="19" s="1"/>
  <c r="AX12" i="19"/>
  <c r="AX14" i="19" s="1"/>
  <c r="AX15" i="19" s="1"/>
  <c r="AW12" i="19"/>
  <c r="AW14" i="19" s="1"/>
  <c r="AW15" i="19" s="1"/>
  <c r="AV12" i="19"/>
  <c r="AV14" i="19" s="1"/>
  <c r="AU12" i="19"/>
  <c r="AT12" i="19"/>
  <c r="AT14" i="19" s="1"/>
  <c r="AS12" i="19"/>
  <c r="AS14" i="19" s="1"/>
  <c r="AR12" i="19"/>
  <c r="AR14" i="19" s="1"/>
  <c r="AO12" i="19"/>
  <c r="AN12" i="19"/>
  <c r="AN14" i="19" s="1"/>
  <c r="AM12" i="19"/>
  <c r="AL12" i="19"/>
  <c r="AL14" i="19" s="1"/>
  <c r="AK12" i="19"/>
  <c r="AK14" i="19" s="1"/>
  <c r="AJ12" i="19"/>
  <c r="AJ14" i="19" s="1"/>
  <c r="AI12" i="19"/>
  <c r="AH12" i="19"/>
  <c r="AG12" i="19"/>
  <c r="AF12" i="19"/>
  <c r="AF14" i="19" s="1"/>
  <c r="AD12" i="19" a="1"/>
  <c r="BC12" i="19" s="1"/>
  <c r="BC14" i="19" s="1"/>
  <c r="AD12" i="19"/>
  <c r="B11" i="19"/>
  <c r="B10" i="19" a="1"/>
  <c r="B10" i="19"/>
  <c r="W83" i="18"/>
  <c r="H79" i="18"/>
  <c r="F79" i="18"/>
  <c r="H78" i="18"/>
  <c r="F78" i="18"/>
  <c r="H77" i="18"/>
  <c r="F77" i="18"/>
  <c r="H76" i="18"/>
  <c r="F76" i="18"/>
  <c r="H75" i="18"/>
  <c r="F75" i="18"/>
  <c r="H74" i="18"/>
  <c r="F74" i="18"/>
  <c r="H73" i="18"/>
  <c r="F73" i="18"/>
  <c r="H72" i="18"/>
  <c r="F72" i="18"/>
  <c r="H71" i="18"/>
  <c r="F71" i="18"/>
  <c r="H70" i="18"/>
  <c r="F70" i="18"/>
  <c r="H69" i="18"/>
  <c r="F69" i="18"/>
  <c r="H15" i="18" s="1"/>
  <c r="F68" i="18"/>
  <c r="I15" i="18" s="1"/>
  <c r="F67" i="18"/>
  <c r="F66" i="18"/>
  <c r="I16" i="18" s="1" a="1"/>
  <c r="I16" i="18" s="1"/>
  <c r="I62" i="18"/>
  <c r="F62" i="18"/>
  <c r="I61" i="18"/>
  <c r="F61" i="18"/>
  <c r="I60" i="18"/>
  <c r="F60" i="18"/>
  <c r="I59" i="18"/>
  <c r="F59" i="18"/>
  <c r="I58" i="18"/>
  <c r="F58" i="18"/>
  <c r="I57" i="18"/>
  <c r="F57" i="18"/>
  <c r="E23" i="18"/>
  <c r="A20" i="18"/>
  <c r="A19" i="18"/>
  <c r="F18" i="18"/>
  <c r="A18" i="18"/>
  <c r="E18" i="18" s="1"/>
  <c r="A17" i="18"/>
  <c r="F16" i="18"/>
  <c r="E16" i="18"/>
  <c r="A16" i="18"/>
  <c r="K15" i="18"/>
  <c r="M16" i="18" s="1"/>
  <c r="J15" i="18"/>
  <c r="A15" i="18"/>
  <c r="F15" i="18" s="1"/>
  <c r="AP14" i="18"/>
  <c r="M14" i="18" a="1"/>
  <c r="M14" i="18" s="1"/>
  <c r="E14" i="18"/>
  <c r="D14" i="18"/>
  <c r="C14" i="18"/>
  <c r="B14" i="18"/>
  <c r="B16" i="18" s="1"/>
  <c r="BF13" i="18"/>
  <c r="BF15" i="18" s="1"/>
  <c r="BC13" i="18"/>
  <c r="BC15" i="18" s="1"/>
  <c r="AN13" i="18"/>
  <c r="AN15" i="18" s="1"/>
  <c r="AD13" i="18" a="1"/>
  <c r="AD13" i="18" s="1"/>
  <c r="AD15" i="18" s="1"/>
  <c r="BC12" i="18"/>
  <c r="BC14" i="18" s="1"/>
  <c r="BB12" i="18"/>
  <c r="BB14" i="18" s="1"/>
  <c r="BA12" i="18"/>
  <c r="BA14" i="18" s="1"/>
  <c r="AV12" i="18"/>
  <c r="AV14" i="18" s="1"/>
  <c r="AQ12" i="18"/>
  <c r="AQ14" i="18" s="1"/>
  <c r="AP12" i="18"/>
  <c r="AN12" i="18"/>
  <c r="AN14" i="18" s="1"/>
  <c r="AM12" i="18"/>
  <c r="AM14" i="18" s="1"/>
  <c r="AL12" i="18"/>
  <c r="AL14" i="18" s="1"/>
  <c r="AH12" i="18"/>
  <c r="AH14" i="18" s="1"/>
  <c r="AD12" i="18" a="1"/>
  <c r="BF12" i="18" s="1"/>
  <c r="BF14" i="18" s="1"/>
  <c r="AD12" i="18"/>
  <c r="AD14" i="18" s="1"/>
  <c r="B11" i="18"/>
  <c r="B10" i="18" a="1"/>
  <c r="B10" i="18"/>
  <c r="W90" i="17"/>
  <c r="H89" i="17"/>
  <c r="F89" i="17"/>
  <c r="H88" i="17"/>
  <c r="F88" i="17"/>
  <c r="H87" i="17"/>
  <c r="F87" i="17"/>
  <c r="H86" i="17"/>
  <c r="F86" i="17"/>
  <c r="H85" i="17"/>
  <c r="F85" i="17"/>
  <c r="H84" i="17"/>
  <c r="F84" i="17"/>
  <c r="H83" i="17"/>
  <c r="F83" i="17"/>
  <c r="H82" i="17"/>
  <c r="F82" i="17"/>
  <c r="H81" i="17"/>
  <c r="F81" i="17"/>
  <c r="H80" i="17"/>
  <c r="F80" i="17"/>
  <c r="H79" i="17"/>
  <c r="F79" i="17"/>
  <c r="H78" i="17"/>
  <c r="F78" i="17"/>
  <c r="H77" i="17"/>
  <c r="F77" i="17"/>
  <c r="F66" i="17"/>
  <c r="I64" i="17"/>
  <c r="F64" i="17"/>
  <c r="I63" i="17"/>
  <c r="F63" i="17"/>
  <c r="F22" i="17" s="1" a="1"/>
  <c r="E23" i="17"/>
  <c r="F22" i="17"/>
  <c r="F21" i="17" a="1"/>
  <c r="F21" i="17" s="1"/>
  <c r="A21" i="17"/>
  <c r="F20" i="17" a="1"/>
  <c r="F20" i="17" s="1"/>
  <c r="E20" i="17" a="1"/>
  <c r="E20" i="17" s="1"/>
  <c r="A20" i="17"/>
  <c r="F19" i="17"/>
  <c r="E19" i="17"/>
  <c r="D19" i="17"/>
  <c r="C19" i="17"/>
  <c r="A19" i="17"/>
  <c r="J18" i="17"/>
  <c r="J20" i="17" s="1"/>
  <c r="F18" i="17"/>
  <c r="D18" i="17"/>
  <c r="C18" i="17"/>
  <c r="B18" i="17"/>
  <c r="A18" i="17"/>
  <c r="J17" i="17"/>
  <c r="J19" i="17" s="1"/>
  <c r="F17" i="17"/>
  <c r="E17" i="17"/>
  <c r="A17" i="17"/>
  <c r="D17" i="17" s="1"/>
  <c r="F16" i="17"/>
  <c r="E16" i="17"/>
  <c r="D16" i="17"/>
  <c r="C16" i="17"/>
  <c r="A16" i="17"/>
  <c r="AX15" i="17"/>
  <c r="AL15" i="17"/>
  <c r="J15" i="17"/>
  <c r="I15" i="17"/>
  <c r="A15" i="17"/>
  <c r="BD14" i="17"/>
  <c r="AR14" i="17"/>
  <c r="AI14" i="17"/>
  <c r="AF14" i="17"/>
  <c r="AD14" i="17"/>
  <c r="AD15" i="17" s="1"/>
  <c r="E14" i="17"/>
  <c r="E21" i="17" s="1" a="1"/>
  <c r="E21" i="17" s="1"/>
  <c r="D14" i="17"/>
  <c r="C14" i="17"/>
  <c r="C17" i="17" s="1"/>
  <c r="B14" i="17"/>
  <c r="B19" i="17" s="1"/>
  <c r="BE13" i="17"/>
  <c r="BE15" i="17" s="1"/>
  <c r="BD13" i="17"/>
  <c r="BC13" i="17"/>
  <c r="BA13" i="17"/>
  <c r="BA15" i="17" s="1"/>
  <c r="AZ13" i="17"/>
  <c r="AY13" i="17"/>
  <c r="AY15" i="17" s="1"/>
  <c r="AX13" i="17"/>
  <c r="AU13" i="17"/>
  <c r="AS13" i="17"/>
  <c r="AR13" i="17"/>
  <c r="AR15" i="17" s="1"/>
  <c r="AQ13" i="17"/>
  <c r="AO13" i="17"/>
  <c r="AO15" i="17" s="1"/>
  <c r="AN13" i="17"/>
  <c r="AM13" i="17"/>
  <c r="AL13" i="17"/>
  <c r="AI13" i="17"/>
  <c r="AI15" i="17" s="1"/>
  <c r="AG13" i="17"/>
  <c r="AF13" i="17"/>
  <c r="AF15" i="17" s="1"/>
  <c r="AE13" i="17"/>
  <c r="AD13" i="17" a="1"/>
  <c r="AW13" i="17" s="1"/>
  <c r="AW15" i="17" s="1"/>
  <c r="AD13" i="17"/>
  <c r="BF12" i="17"/>
  <c r="BF14" i="17" s="1"/>
  <c r="BE12" i="17"/>
  <c r="BE14" i="17" s="1"/>
  <c r="BD12" i="17"/>
  <c r="BA12" i="17"/>
  <c r="BA14" i="17" s="1"/>
  <c r="AY12" i="17"/>
  <c r="AY14" i="17" s="1"/>
  <c r="AX12" i="17"/>
  <c r="AX14" i="17" s="1"/>
  <c r="AW12" i="17"/>
  <c r="AW14" i="17" s="1"/>
  <c r="AU12" i="17"/>
  <c r="AU14" i="17" s="1"/>
  <c r="AT12" i="17"/>
  <c r="AT14" i="17" s="1"/>
  <c r="AS12" i="17"/>
  <c r="AS14" i="17" s="1"/>
  <c r="AR12" i="17"/>
  <c r="AO12" i="17"/>
  <c r="AO14" i="17" s="1"/>
  <c r="AM12" i="17"/>
  <c r="AM14" i="17" s="1"/>
  <c r="AL12" i="17"/>
  <c r="AL14" i="17" s="1"/>
  <c r="AK12" i="17"/>
  <c r="AK14" i="17" s="1"/>
  <c r="AI12" i="17"/>
  <c r="AH12" i="17"/>
  <c r="AH14" i="17" s="1"/>
  <c r="AG12" i="17"/>
  <c r="AG14" i="17" s="1"/>
  <c r="AF12" i="17"/>
  <c r="AD12" i="17" a="1"/>
  <c r="BC12" i="17" s="1"/>
  <c r="BC14" i="17" s="1"/>
  <c r="AD12" i="17"/>
  <c r="B11" i="17"/>
  <c r="B10" i="17" a="1"/>
  <c r="B10" i="17"/>
  <c r="W173" i="16"/>
  <c r="H169" i="16"/>
  <c r="F169" i="16"/>
  <c r="F168" i="16"/>
  <c r="F167" i="16"/>
  <c r="F166" i="16"/>
  <c r="F165" i="16"/>
  <c r="F164" i="16"/>
  <c r="F163" i="16"/>
  <c r="F162" i="16"/>
  <c r="F161" i="16"/>
  <c r="F160" i="16"/>
  <c r="F159" i="16"/>
  <c r="F158" i="16"/>
  <c r="F157" i="16"/>
  <c r="F156" i="16"/>
  <c r="F155" i="16"/>
  <c r="F154" i="16"/>
  <c r="F153" i="16"/>
  <c r="F152" i="16"/>
  <c r="F151" i="16"/>
  <c r="F150" i="16"/>
  <c r="F149" i="16"/>
  <c r="F148" i="16"/>
  <c r="H15" i="16" s="1"/>
  <c r="F147" i="16"/>
  <c r="F146" i="16"/>
  <c r="I141" i="16"/>
  <c r="F141" i="16"/>
  <c r="F140" i="16"/>
  <c r="F139" i="16"/>
  <c r="F138" i="16"/>
  <c r="F137" i="16"/>
  <c r="I136" i="16"/>
  <c r="F136" i="16"/>
  <c r="F135" i="16"/>
  <c r="F134" i="16"/>
  <c r="F133" i="16"/>
  <c r="F132" i="16"/>
  <c r="F131" i="16"/>
  <c r="F130" i="16"/>
  <c r="F129" i="16"/>
  <c r="F128" i="16"/>
  <c r="F127" i="16"/>
  <c r="F126" i="16"/>
  <c r="I125" i="16"/>
  <c r="F125" i="16"/>
  <c r="I124" i="16"/>
  <c r="F124" i="16"/>
  <c r="F123" i="16"/>
  <c r="F122" i="16"/>
  <c r="F121" i="16"/>
  <c r="F120" i="16"/>
  <c r="F119" i="16"/>
  <c r="F118" i="16"/>
  <c r="F117" i="16"/>
  <c r="F116" i="16"/>
  <c r="F115" i="16"/>
  <c r="F114" i="16"/>
  <c r="F113" i="16"/>
  <c r="F112" i="16"/>
  <c r="B18" i="16" s="1"/>
  <c r="F111" i="16"/>
  <c r="F110" i="16"/>
  <c r="F109" i="16"/>
  <c r="F108" i="16"/>
  <c r="F107" i="16"/>
  <c r="F106" i="16"/>
  <c r="F105" i="16"/>
  <c r="F104" i="16"/>
  <c r="F103" i="16"/>
  <c r="F102" i="16"/>
  <c r="F101" i="16"/>
  <c r="I100" i="16"/>
  <c r="F20" i="16" s="1" a="1"/>
  <c r="F20" i="16" s="1"/>
  <c r="F100" i="16"/>
  <c r="E23" i="16"/>
  <c r="A21" i="16"/>
  <c r="A20" i="16"/>
  <c r="F19" i="16"/>
  <c r="C19" i="16"/>
  <c r="B19" i="16"/>
  <c r="A19" i="16"/>
  <c r="F18" i="16"/>
  <c r="A18" i="16"/>
  <c r="C18" i="16" s="1"/>
  <c r="F17" i="16"/>
  <c r="C17" i="16"/>
  <c r="A17" i="16"/>
  <c r="M16" i="16"/>
  <c r="C16" i="16"/>
  <c r="A16" i="16"/>
  <c r="F16" i="16" s="1"/>
  <c r="K15" i="16"/>
  <c r="J15" i="16"/>
  <c r="I15" i="16"/>
  <c r="D15" i="16"/>
  <c r="B15" i="16"/>
  <c r="A15" i="16"/>
  <c r="F15" i="16" s="1"/>
  <c r="BF14" i="16"/>
  <c r="BA14" i="16"/>
  <c r="AX14" i="16"/>
  <c r="AR14" i="16"/>
  <c r="AQ14" i="16"/>
  <c r="AM14" i="16"/>
  <c r="AL14" i="16"/>
  <c r="AJ14" i="16"/>
  <c r="AD14" i="16"/>
  <c r="M14" i="16" a="1"/>
  <c r="M14" i="16" s="1"/>
  <c r="E14" i="16"/>
  <c r="E18" i="16" s="1"/>
  <c r="D14" i="16"/>
  <c r="C14" i="16"/>
  <c r="B14" i="16"/>
  <c r="AX13" i="16"/>
  <c r="AX15" i="16" s="1"/>
  <c r="AD13" i="16" a="1"/>
  <c r="BF12" i="16"/>
  <c r="BD12" i="16"/>
  <c r="BD14" i="16" s="1"/>
  <c r="BC12" i="16"/>
  <c r="BC14" i="16" s="1"/>
  <c r="BA12" i="16"/>
  <c r="AZ12" i="16"/>
  <c r="AZ14" i="16" s="1"/>
  <c r="AY12" i="16"/>
  <c r="AY14" i="16" s="1"/>
  <c r="AX12" i="16"/>
  <c r="AW12" i="16"/>
  <c r="AW14" i="16" s="1"/>
  <c r="AV12" i="16"/>
  <c r="AV14" i="16" s="1"/>
  <c r="AU12" i="16"/>
  <c r="AU14" i="16" s="1"/>
  <c r="AT12" i="16"/>
  <c r="AT14" i="16" s="1"/>
  <c r="AR12" i="16"/>
  <c r="AQ12" i="16"/>
  <c r="AO12" i="16"/>
  <c r="AO14" i="16" s="1"/>
  <c r="AN12" i="16"/>
  <c r="AN14" i="16" s="1"/>
  <c r="AM12" i="16"/>
  <c r="AL12" i="16"/>
  <c r="AK12" i="16"/>
  <c r="AK14" i="16" s="1"/>
  <c r="AJ12" i="16"/>
  <c r="AI12" i="16"/>
  <c r="AI14" i="16" s="1"/>
  <c r="AH12" i="16"/>
  <c r="AH14" i="16" s="1"/>
  <c r="AF12" i="16"/>
  <c r="AF14" i="16" s="1"/>
  <c r="AE12" i="16"/>
  <c r="AE14" i="16" s="1"/>
  <c r="AD12" i="16" a="1"/>
  <c r="BE12" i="16" s="1"/>
  <c r="BE14" i="16" s="1"/>
  <c r="AD12" i="16"/>
  <c r="B11" i="16"/>
  <c r="B10" i="16" a="1"/>
  <c r="B10" i="16" s="1"/>
  <c r="W89" i="15"/>
  <c r="H85" i="15"/>
  <c r="F85" i="15"/>
  <c r="H84" i="15"/>
  <c r="F84" i="15"/>
  <c r="H83" i="15"/>
  <c r="F83" i="15"/>
  <c r="H82" i="15"/>
  <c r="F82" i="15"/>
  <c r="H81" i="15"/>
  <c r="F81" i="15"/>
  <c r="H80" i="15"/>
  <c r="F80" i="15"/>
  <c r="H79" i="15"/>
  <c r="F79" i="15"/>
  <c r="H78" i="15"/>
  <c r="F78" i="15"/>
  <c r="H77" i="15"/>
  <c r="F77" i="15"/>
  <c r="H76" i="15"/>
  <c r="F76" i="15"/>
  <c r="H75" i="15"/>
  <c r="I16" i="15" s="1" a="1"/>
  <c r="I16" i="15" s="1"/>
  <c r="F75" i="15"/>
  <c r="F74" i="15"/>
  <c r="I66" i="15"/>
  <c r="F66" i="15"/>
  <c r="I65" i="15"/>
  <c r="F65" i="15"/>
  <c r="I64" i="15"/>
  <c r="F64" i="15"/>
  <c r="I63" i="15"/>
  <c r="F63" i="15"/>
  <c r="I62" i="15"/>
  <c r="F62" i="15"/>
  <c r="I61" i="15"/>
  <c r="F61" i="15"/>
  <c r="I60" i="15"/>
  <c r="F60" i="15"/>
  <c r="I59" i="15"/>
  <c r="F59" i="15"/>
  <c r="I58" i="15"/>
  <c r="E21" i="15" s="1" a="1"/>
  <c r="E21" i="15" s="1"/>
  <c r="F58" i="15"/>
  <c r="I57" i="15"/>
  <c r="F57" i="15"/>
  <c r="I56" i="15"/>
  <c r="F56" i="15"/>
  <c r="B21" i="15" s="1" a="1"/>
  <c r="B21" i="15" s="1"/>
  <c r="I55" i="15"/>
  <c r="F55" i="15"/>
  <c r="E23" i="15"/>
  <c r="A21" i="15"/>
  <c r="F19" i="15"/>
  <c r="D19" i="15"/>
  <c r="C19" i="15"/>
  <c r="A19" i="15"/>
  <c r="A18" i="15"/>
  <c r="B18" i="15" s="1"/>
  <c r="D17" i="15"/>
  <c r="A17" i="15"/>
  <c r="F17" i="15" s="1"/>
  <c r="A16" i="15"/>
  <c r="J15" i="15"/>
  <c r="K15" i="15" s="1"/>
  <c r="I15" i="15"/>
  <c r="F15" i="15"/>
  <c r="B15" i="15"/>
  <c r="A15" i="15"/>
  <c r="C15" i="15" s="1"/>
  <c r="E14" i="15"/>
  <c r="E19" i="15" s="1"/>
  <c r="D14" i="15"/>
  <c r="D20" i="15" s="1" a="1"/>
  <c r="D20" i="15" s="1"/>
  <c r="C14" i="15"/>
  <c r="C21" i="15" s="1" a="1"/>
  <c r="C21" i="15" s="1"/>
  <c r="B14" i="15"/>
  <c r="B19" i="15" s="1"/>
  <c r="BD13" i="15"/>
  <c r="BB13" i="15"/>
  <c r="AZ13" i="15"/>
  <c r="AV13" i="15"/>
  <c r="AN13" i="15"/>
  <c r="AM13" i="15"/>
  <c r="AJ13" i="15"/>
  <c r="AF13" i="15"/>
  <c r="AD13" i="15" a="1"/>
  <c r="AS13" i="15" s="1"/>
  <c r="AS15" i="15" s="1"/>
  <c r="BB12" i="15"/>
  <c r="BB14" i="15" s="1"/>
  <c r="AZ12" i="15"/>
  <c r="AZ14" i="15" s="1"/>
  <c r="AX12" i="15"/>
  <c r="AX14" i="15" s="1"/>
  <c r="AL12" i="15"/>
  <c r="AL14" i="15" s="1"/>
  <c r="AJ12" i="15"/>
  <c r="AJ14" i="15" s="1"/>
  <c r="AH12" i="15"/>
  <c r="AH14" i="15" s="1"/>
  <c r="AD12" i="15" a="1"/>
  <c r="AS12" i="15" s="1"/>
  <c r="AS14" i="15" s="1"/>
  <c r="B11" i="15"/>
  <c r="B10" i="15" a="1"/>
  <c r="B10" i="15" s="1"/>
  <c r="W107" i="14"/>
  <c r="H103" i="14"/>
  <c r="F103" i="14"/>
  <c r="H102" i="14"/>
  <c r="F102" i="14"/>
  <c r="H101" i="14"/>
  <c r="F101" i="14"/>
  <c r="H100" i="14"/>
  <c r="F100" i="14"/>
  <c r="H99" i="14"/>
  <c r="F99" i="14"/>
  <c r="H98" i="14"/>
  <c r="F98" i="14"/>
  <c r="H97" i="14"/>
  <c r="F97" i="14"/>
  <c r="H96" i="14"/>
  <c r="F96" i="14"/>
  <c r="H95" i="14"/>
  <c r="F95" i="14"/>
  <c r="H94" i="14"/>
  <c r="F94" i="14"/>
  <c r="H93" i="14"/>
  <c r="F93" i="14"/>
  <c r="H92" i="14"/>
  <c r="F92" i="14"/>
  <c r="H91" i="14"/>
  <c r="F91" i="14"/>
  <c r="I84" i="14"/>
  <c r="F21" i="14" s="1" a="1"/>
  <c r="F21" i="14" s="1"/>
  <c r="F84" i="14"/>
  <c r="F83" i="14"/>
  <c r="F82" i="14"/>
  <c r="I70" i="14"/>
  <c r="I69" i="14"/>
  <c r="I68" i="14"/>
  <c r="D64" i="14"/>
  <c r="E23" i="14"/>
  <c r="A20" i="14"/>
  <c r="C19" i="14"/>
  <c r="A19" i="14"/>
  <c r="E18" i="14"/>
  <c r="C18" i="14"/>
  <c r="A18" i="14"/>
  <c r="F18" i="14" s="1"/>
  <c r="F17" i="14"/>
  <c r="E17" i="14"/>
  <c r="B17" i="14"/>
  <c r="A17" i="14"/>
  <c r="F16" i="14"/>
  <c r="C16" i="14"/>
  <c r="A16" i="14"/>
  <c r="K15" i="14"/>
  <c r="J15" i="14"/>
  <c r="I15" i="14"/>
  <c r="E15" i="14"/>
  <c r="D15" i="14"/>
  <c r="A15" i="14"/>
  <c r="F15" i="14" s="1"/>
  <c r="M14" i="14" a="1"/>
  <c r="M14" i="14"/>
  <c r="E14" i="14"/>
  <c r="D14" i="14"/>
  <c r="D16" i="14" s="1"/>
  <c r="C14" i="14"/>
  <c r="B14" i="14"/>
  <c r="B15" i="14" s="1"/>
  <c r="BA13" i="14"/>
  <c r="AZ13" i="14"/>
  <c r="AF13" i="14"/>
  <c r="AD13" i="14" a="1"/>
  <c r="AS12" i="14"/>
  <c r="AS14" i="14" s="1"/>
  <c r="AP12" i="14"/>
  <c r="AP14" i="14" s="1"/>
  <c r="AO12" i="14"/>
  <c r="AO14" i="14" s="1"/>
  <c r="AD12" i="14" a="1"/>
  <c r="AV12" i="14" s="1"/>
  <c r="AV14" i="14" s="1"/>
  <c r="B11" i="14"/>
  <c r="F158" i="13"/>
  <c r="W110" i="13"/>
  <c r="H106" i="13"/>
  <c r="F106" i="13"/>
  <c r="H105" i="13"/>
  <c r="F105" i="13"/>
  <c r="H104" i="13"/>
  <c r="F104" i="13"/>
  <c r="H103" i="13"/>
  <c r="F103" i="13"/>
  <c r="H102" i="13"/>
  <c r="F102" i="13"/>
  <c r="H101" i="13"/>
  <c r="F101" i="13"/>
  <c r="H100" i="13"/>
  <c r="F100" i="13"/>
  <c r="H99" i="13"/>
  <c r="F99" i="13"/>
  <c r="H98" i="13"/>
  <c r="F98" i="13"/>
  <c r="H97" i="13"/>
  <c r="F97" i="13"/>
  <c r="H96" i="13"/>
  <c r="F96" i="13"/>
  <c r="H95" i="13"/>
  <c r="F95" i="13"/>
  <c r="I87" i="13"/>
  <c r="F87" i="13"/>
  <c r="I86" i="13"/>
  <c r="F86" i="13"/>
  <c r="I85" i="13"/>
  <c r="F85" i="13"/>
  <c r="I84" i="13"/>
  <c r="F84" i="13"/>
  <c r="I83" i="13"/>
  <c r="F83" i="13"/>
  <c r="I82" i="13"/>
  <c r="F82" i="13"/>
  <c r="I81" i="13"/>
  <c r="F81" i="13"/>
  <c r="E23" i="13"/>
  <c r="A21" i="13"/>
  <c r="E19" i="13"/>
  <c r="D19" i="13"/>
  <c r="A19" i="13"/>
  <c r="F19" i="13" s="1"/>
  <c r="J18" i="13"/>
  <c r="F18" i="13"/>
  <c r="E18" i="13"/>
  <c r="D18" i="13"/>
  <c r="A18" i="13"/>
  <c r="J17" i="13"/>
  <c r="A17" i="13"/>
  <c r="F17" i="13" s="1"/>
  <c r="K16" i="13"/>
  <c r="J16" i="13"/>
  <c r="F16" i="13"/>
  <c r="A16" i="13"/>
  <c r="J15" i="13"/>
  <c r="I15" i="13"/>
  <c r="D15" i="13"/>
  <c r="A15" i="13"/>
  <c r="F15" i="13" s="1"/>
  <c r="E14" i="13"/>
  <c r="D14" i="13"/>
  <c r="C14" i="13"/>
  <c r="C18" i="13" s="1"/>
  <c r="B14" i="13"/>
  <c r="BC13" i="13"/>
  <c r="BB13" i="13"/>
  <c r="BA13" i="13"/>
  <c r="AV13" i="13"/>
  <c r="AS13" i="13"/>
  <c r="AQ13" i="13"/>
  <c r="AJ13" i="13"/>
  <c r="AI13" i="13"/>
  <c r="AH13" i="13"/>
  <c r="AE13" i="13"/>
  <c r="AD13" i="13" a="1"/>
  <c r="AT13" i="13" s="1"/>
  <c r="AV12" i="13"/>
  <c r="AV14" i="13" s="1"/>
  <c r="AU12" i="13"/>
  <c r="AU14" i="13" s="1"/>
  <c r="AD12" i="13" a="1"/>
  <c r="AR12" i="13" s="1"/>
  <c r="AR14" i="13" s="1"/>
  <c r="AD12" i="13"/>
  <c r="AD14" i="13" s="1"/>
  <c r="B11" i="13"/>
  <c r="W90" i="12"/>
  <c r="H86" i="12"/>
  <c r="H85" i="12"/>
  <c r="I68" i="12"/>
  <c r="F68" i="12"/>
  <c r="I67" i="12"/>
  <c r="F67" i="12"/>
  <c r="I66" i="12"/>
  <c r="F66" i="12"/>
  <c r="I65" i="12"/>
  <c r="F65" i="12"/>
  <c r="I64" i="12"/>
  <c r="F64" i="12"/>
  <c r="E23" i="12"/>
  <c r="A19" i="12"/>
  <c r="F18" i="12"/>
  <c r="D18" i="12"/>
  <c r="A18" i="12"/>
  <c r="B18" i="12" s="1"/>
  <c r="F17" i="12"/>
  <c r="C17" i="12"/>
  <c r="A17" i="12"/>
  <c r="A20" i="12" s="1"/>
  <c r="I16" i="12" a="1"/>
  <c r="I16" i="12"/>
  <c r="F16" i="12"/>
  <c r="E16" i="12"/>
  <c r="A16" i="12"/>
  <c r="D16" i="12" s="1"/>
  <c r="AY15" i="12"/>
  <c r="AX15" i="12"/>
  <c r="AW15" i="12"/>
  <c r="AS15" i="12"/>
  <c r="AN15" i="12"/>
  <c r="AM15" i="12"/>
  <c r="AL15" i="12"/>
  <c r="AG15" i="12"/>
  <c r="K15" i="12"/>
  <c r="J15" i="12"/>
  <c r="M16" i="12" s="1"/>
  <c r="I15" i="12"/>
  <c r="H15" i="12"/>
  <c r="F15" i="12"/>
  <c r="E15" i="12"/>
  <c r="D15" i="12"/>
  <c r="C15" i="12"/>
  <c r="A15" i="12"/>
  <c r="BB14" i="12"/>
  <c r="BA14" i="12"/>
  <c r="AZ14" i="12"/>
  <c r="AZ15" i="12" s="1"/>
  <c r="AY14" i="12"/>
  <c r="AX14" i="12"/>
  <c r="AW14" i="12"/>
  <c r="AV14" i="12"/>
  <c r="AU14" i="12"/>
  <c r="AT14" i="12"/>
  <c r="AS14" i="12"/>
  <c r="AR14" i="12"/>
  <c r="AQ14" i="12"/>
  <c r="AP14" i="12"/>
  <c r="AO14" i="12"/>
  <c r="AN14" i="12"/>
  <c r="AM14" i="12"/>
  <c r="AL14" i="12"/>
  <c r="AK14" i="12"/>
  <c r="AJ14" i="12"/>
  <c r="AI14" i="12"/>
  <c r="AH14" i="12"/>
  <c r="AG14" i="12"/>
  <c r="AF14" i="12"/>
  <c r="AE14" i="12"/>
  <c r="AD14" i="12"/>
  <c r="M14" i="12" a="1"/>
  <c r="M14" i="12"/>
  <c r="E14" i="12"/>
  <c r="E18" i="12" s="1"/>
  <c r="D14" i="12"/>
  <c r="C14" i="12"/>
  <c r="B14" i="12"/>
  <c r="B15" i="12" s="1"/>
  <c r="BB13" i="12"/>
  <c r="BA13" i="12"/>
  <c r="BA15" i="12" s="1"/>
  <c r="AZ13" i="12"/>
  <c r="AY13" i="12"/>
  <c r="AX13" i="12"/>
  <c r="AW13" i="12"/>
  <c r="AV13" i="12"/>
  <c r="AV15" i="12" s="1"/>
  <c r="AU13" i="12"/>
  <c r="AT13" i="12"/>
  <c r="AT15" i="12" s="1"/>
  <c r="AS13" i="12"/>
  <c r="AR13" i="12"/>
  <c r="AR15" i="12" s="1"/>
  <c r="AQ13" i="12"/>
  <c r="AQ15" i="12" s="1"/>
  <c r="AP13" i="12"/>
  <c r="AP15" i="12" s="1"/>
  <c r="AO13" i="12"/>
  <c r="AO15" i="12" s="1"/>
  <c r="AN13" i="12"/>
  <c r="AM13" i="12"/>
  <c r="AL13" i="12"/>
  <c r="AK13" i="12"/>
  <c r="AK15" i="12" s="1"/>
  <c r="AJ13" i="12"/>
  <c r="AJ15" i="12" s="1"/>
  <c r="AI13" i="12"/>
  <c r="AH13" i="12"/>
  <c r="AH15" i="12" s="1"/>
  <c r="AG13" i="12"/>
  <c r="AF13" i="12"/>
  <c r="AF15" i="12" s="1"/>
  <c r="AE13" i="12"/>
  <c r="AE15" i="12" s="1"/>
  <c r="AD13" i="12"/>
  <c r="AD15" i="12" s="1"/>
  <c r="BB12" i="12"/>
  <c r="BA12" i="12"/>
  <c r="AZ12" i="12"/>
  <c r="AY12" i="12"/>
  <c r="AX12" i="12"/>
  <c r="AW12" i="12"/>
  <c r="AV12" i="12"/>
  <c r="AU12" i="12"/>
  <c r="AT12" i="12"/>
  <c r="AS12" i="12"/>
  <c r="AR12" i="12"/>
  <c r="AQ12" i="12"/>
  <c r="AP12" i="12"/>
  <c r="AO12" i="12"/>
  <c r="AN12" i="12"/>
  <c r="AM12" i="12"/>
  <c r="AL12" i="12"/>
  <c r="AK12" i="12"/>
  <c r="AJ12" i="12"/>
  <c r="AI12" i="12"/>
  <c r="AH12" i="12"/>
  <c r="AG12" i="12"/>
  <c r="AF12" i="12"/>
  <c r="AE12" i="12"/>
  <c r="AD12" i="12"/>
  <c r="B11" i="12"/>
  <c r="B10" i="12" a="1"/>
  <c r="B10" i="12" s="1"/>
  <c r="W122" i="11"/>
  <c r="H117" i="11"/>
  <c r="H116" i="11"/>
  <c r="H115" i="11"/>
  <c r="H114" i="11"/>
  <c r="H113" i="11"/>
  <c r="F113" i="11"/>
  <c r="H112" i="11"/>
  <c r="F112" i="11"/>
  <c r="I93" i="11"/>
  <c r="F93" i="11"/>
  <c r="I92" i="11"/>
  <c r="F92" i="11"/>
  <c r="I91" i="11"/>
  <c r="F91" i="11"/>
  <c r="F90" i="11"/>
  <c r="F89" i="11"/>
  <c r="I88" i="11"/>
  <c r="F88" i="11"/>
  <c r="I87" i="11"/>
  <c r="F87" i="11"/>
  <c r="I86" i="11"/>
  <c r="F86" i="11"/>
  <c r="F85" i="11"/>
  <c r="I84" i="11"/>
  <c r="F84" i="11"/>
  <c r="I83" i="11"/>
  <c r="F83" i="11"/>
  <c r="I82" i="11"/>
  <c r="F82" i="11"/>
  <c r="I81" i="11"/>
  <c r="F81" i="11"/>
  <c r="I80" i="11"/>
  <c r="F80" i="11"/>
  <c r="F79" i="11"/>
  <c r="F78" i="11"/>
  <c r="F77" i="11"/>
  <c r="I76" i="11"/>
  <c r="F76" i="11"/>
  <c r="I75" i="11"/>
  <c r="F75" i="11"/>
  <c r="I74" i="11"/>
  <c r="F74" i="11"/>
  <c r="I73" i="11"/>
  <c r="F73" i="11"/>
  <c r="I72" i="11"/>
  <c r="F72" i="11"/>
  <c r="I71" i="11"/>
  <c r="F71" i="11"/>
  <c r="I70" i="11"/>
  <c r="F70" i="11"/>
  <c r="I69" i="11"/>
  <c r="F69" i="11"/>
  <c r="I68" i="11"/>
  <c r="F68" i="11"/>
  <c r="I67" i="11"/>
  <c r="F67" i="11"/>
  <c r="I66" i="11"/>
  <c r="F66" i="11"/>
  <c r="I65" i="11"/>
  <c r="F21" i="11" s="1" a="1"/>
  <c r="F21" i="11" s="1"/>
  <c r="F65" i="11"/>
  <c r="E23" i="11"/>
  <c r="A21" i="11"/>
  <c r="F19" i="11"/>
  <c r="E19" i="11"/>
  <c r="B19" i="11"/>
  <c r="A19" i="11"/>
  <c r="A18" i="11"/>
  <c r="F18" i="11" s="1"/>
  <c r="A17" i="11"/>
  <c r="A16" i="11"/>
  <c r="F16" i="11" s="1"/>
  <c r="J15" i="11"/>
  <c r="K15" i="11" s="1"/>
  <c r="I15" i="11"/>
  <c r="F15" i="11"/>
  <c r="E15" i="11"/>
  <c r="A15" i="11"/>
  <c r="M14" i="11" a="1"/>
  <c r="M14" i="11"/>
  <c r="E14" i="11"/>
  <c r="D14" i="11"/>
  <c r="C14" i="11"/>
  <c r="B14" i="11"/>
  <c r="AZ13" i="11"/>
  <c r="AS13" i="11"/>
  <c r="AQ13" i="11"/>
  <c r="AK13" i="11"/>
  <c r="AD13" i="11" a="1"/>
  <c r="AP13" i="11" s="1"/>
  <c r="AD13" i="11"/>
  <c r="BF12" i="11"/>
  <c r="BF14" i="11" s="1"/>
  <c r="AW12" i="11"/>
  <c r="AW14" i="11" s="1"/>
  <c r="AR12" i="11"/>
  <c r="AR14" i="11" s="1"/>
  <c r="AQ12" i="11"/>
  <c r="AQ14" i="11" s="1"/>
  <c r="AH12" i="11"/>
  <c r="AH14" i="11" s="1"/>
  <c r="AD12" i="11" a="1"/>
  <c r="BE12" i="11" s="1"/>
  <c r="BE14" i="11" s="1"/>
  <c r="B11" i="11"/>
  <c r="B10" i="11" a="1"/>
  <c r="B10" i="11" s="1"/>
  <c r="W89" i="10"/>
  <c r="H85" i="10"/>
  <c r="F85" i="10"/>
  <c r="H84" i="10"/>
  <c r="F84" i="10"/>
  <c r="H83" i="10"/>
  <c r="F83" i="10"/>
  <c r="H82" i="10"/>
  <c r="F82" i="10"/>
  <c r="H81" i="10"/>
  <c r="F81" i="10"/>
  <c r="H80" i="10"/>
  <c r="F80" i="10"/>
  <c r="H79" i="10"/>
  <c r="F79" i="10"/>
  <c r="H78" i="10"/>
  <c r="F78" i="10"/>
  <c r="H77" i="10"/>
  <c r="F77" i="10"/>
  <c r="H76" i="10"/>
  <c r="F76" i="10"/>
  <c r="H75" i="10"/>
  <c r="I16" i="10" s="1" a="1"/>
  <c r="I16" i="10" s="1"/>
  <c r="F75" i="10"/>
  <c r="H74" i="10"/>
  <c r="F74" i="10"/>
  <c r="H73" i="10"/>
  <c r="F73" i="10"/>
  <c r="H72" i="10"/>
  <c r="F72" i="10"/>
  <c r="H15" i="10" s="1"/>
  <c r="H71" i="10"/>
  <c r="F71" i="10"/>
  <c r="H70" i="10"/>
  <c r="F70" i="10"/>
  <c r="F66" i="10"/>
  <c r="I65" i="10"/>
  <c r="F65" i="10"/>
  <c r="I64" i="10"/>
  <c r="F64" i="10"/>
  <c r="I63" i="10"/>
  <c r="F63" i="10"/>
  <c r="I62" i="10"/>
  <c r="F62" i="10"/>
  <c r="I61" i="10"/>
  <c r="F61" i="10"/>
  <c r="I60" i="10"/>
  <c r="F60" i="10"/>
  <c r="I59" i="10"/>
  <c r="F59" i="10"/>
  <c r="I58" i="10"/>
  <c r="F58" i="10"/>
  <c r="I57" i="10"/>
  <c r="F57" i="10"/>
  <c r="I56" i="10"/>
  <c r="F56" i="10"/>
  <c r="I55" i="10"/>
  <c r="F55" i="10"/>
  <c r="I54" i="10"/>
  <c r="F54" i="10"/>
  <c r="E23" i="10"/>
  <c r="A21" i="10"/>
  <c r="A20" i="10"/>
  <c r="F19" i="10"/>
  <c r="A19" i="10"/>
  <c r="E19" i="10" s="1"/>
  <c r="F18" i="10"/>
  <c r="A18" i="10"/>
  <c r="F17" i="10"/>
  <c r="E17" i="10"/>
  <c r="A17" i="10"/>
  <c r="B16" i="10"/>
  <c r="A16" i="10"/>
  <c r="F16" i="10" s="1"/>
  <c r="K15" i="10"/>
  <c r="M16" i="10" s="1"/>
  <c r="J15" i="10"/>
  <c r="I15" i="10"/>
  <c r="F15" i="10"/>
  <c r="E15" i="10"/>
  <c r="D15" i="10"/>
  <c r="A15" i="10"/>
  <c r="E14" i="10"/>
  <c r="E16" i="10" s="1"/>
  <c r="D14" i="10"/>
  <c r="D18" i="10" s="1"/>
  <c r="C14" i="10"/>
  <c r="B14" i="10"/>
  <c r="BA13" i="10"/>
  <c r="BA15" i="10" s="1"/>
  <c r="AW13" i="10"/>
  <c r="AV13" i="10"/>
  <c r="AU13" i="10"/>
  <c r="AO13" i="10"/>
  <c r="AO15" i="10" s="1"/>
  <c r="AK13" i="10"/>
  <c r="AJ13" i="10"/>
  <c r="AI13" i="10"/>
  <c r="AI15" i="10" s="1"/>
  <c r="AE13" i="10"/>
  <c r="AD13" i="10" a="1"/>
  <c r="BE13" i="10" s="1"/>
  <c r="AD13" i="10"/>
  <c r="AD15" i="10" s="1"/>
  <c r="BB12" i="10"/>
  <c r="BB14" i="10" s="1"/>
  <c r="BA12" i="10"/>
  <c r="BA14" i="10" s="1"/>
  <c r="AU12" i="10"/>
  <c r="AU14" i="10" s="1"/>
  <c r="AU15" i="10" s="1"/>
  <c r="AP12" i="10"/>
  <c r="AP14" i="10" s="1"/>
  <c r="AO12" i="10"/>
  <c r="AO14" i="10" s="1"/>
  <c r="AI12" i="10"/>
  <c r="AI14" i="10" s="1"/>
  <c r="AD12" i="10" a="1"/>
  <c r="AD12" i="10"/>
  <c r="AD14" i="10" s="1"/>
  <c r="B11" i="10"/>
  <c r="B10" i="10" a="1"/>
  <c r="B10" i="10" s="1"/>
  <c r="W88" i="9"/>
  <c r="I65" i="9"/>
  <c r="F65" i="9"/>
  <c r="I64" i="9"/>
  <c r="F64" i="9"/>
  <c r="I63" i="9"/>
  <c r="F63" i="9"/>
  <c r="I62" i="9"/>
  <c r="F62" i="9"/>
  <c r="I61" i="9"/>
  <c r="F61" i="9"/>
  <c r="I60" i="9"/>
  <c r="F60" i="9"/>
  <c r="I59" i="9"/>
  <c r="F59" i="9"/>
  <c r="I58" i="9"/>
  <c r="F58" i="9"/>
  <c r="E23" i="9"/>
  <c r="A21" i="9"/>
  <c r="A20" i="9"/>
  <c r="F19" i="9"/>
  <c r="A19" i="9"/>
  <c r="D19" i="9" s="1"/>
  <c r="A18" i="9"/>
  <c r="F18" i="9" s="1"/>
  <c r="F17" i="9"/>
  <c r="A17" i="9"/>
  <c r="D17" i="9" s="1"/>
  <c r="M16" i="9"/>
  <c r="I16" i="9" a="1"/>
  <c r="I16" i="9" s="1"/>
  <c r="F16" i="9"/>
  <c r="E16" i="9"/>
  <c r="D16" i="9"/>
  <c r="A16" i="9"/>
  <c r="J15" i="9"/>
  <c r="K15" i="9" s="1"/>
  <c r="I15" i="9"/>
  <c r="H15" i="9"/>
  <c r="A15" i="9"/>
  <c r="F15" i="9" s="1"/>
  <c r="BA14" i="9"/>
  <c r="AV14" i="9"/>
  <c r="AO14" i="9"/>
  <c r="AJ14" i="9"/>
  <c r="AD14" i="9"/>
  <c r="M14" i="9" a="1"/>
  <c r="M14" i="9" s="1"/>
  <c r="M20" i="9" s="1"/>
  <c r="B8" i="9" s="1"/>
  <c r="E14" i="9"/>
  <c r="D14" i="9"/>
  <c r="D15" i="9" s="1"/>
  <c r="C14" i="9"/>
  <c r="C19" i="9" s="1"/>
  <c r="B14" i="9"/>
  <c r="B16" i="9" s="1"/>
  <c r="BF13" i="9"/>
  <c r="BA13" i="9"/>
  <c r="AZ13" i="9"/>
  <c r="AZ15" i="9" s="1"/>
  <c r="AU13" i="9"/>
  <c r="AT13" i="9"/>
  <c r="AO13" i="9"/>
  <c r="AN13" i="9"/>
  <c r="AI13" i="9"/>
  <c r="AH13" i="9"/>
  <c r="AD13" i="9" a="1"/>
  <c r="AX13" i="9" s="1"/>
  <c r="AD13" i="9"/>
  <c r="AD15" i="9" s="1"/>
  <c r="BF12" i="9"/>
  <c r="BF14" i="9" s="1"/>
  <c r="BA12" i="9"/>
  <c r="AZ12" i="9"/>
  <c r="AZ14" i="9" s="1"/>
  <c r="AV12" i="9"/>
  <c r="AU12" i="9"/>
  <c r="AU14" i="9" s="1"/>
  <c r="AT12" i="9"/>
  <c r="AT14" i="9" s="1"/>
  <c r="AO12" i="9"/>
  <c r="AN12" i="9"/>
  <c r="AN14" i="9" s="1"/>
  <c r="AJ12" i="9"/>
  <c r="AI12" i="9"/>
  <c r="AI14" i="9" s="1"/>
  <c r="AH12" i="9"/>
  <c r="AH14" i="9" s="1"/>
  <c r="AD12" i="9" a="1"/>
  <c r="BD12" i="9" s="1"/>
  <c r="BD14" i="9" s="1"/>
  <c r="AD12" i="9"/>
  <c r="W98" i="8"/>
  <c r="F93" i="8"/>
  <c r="H92" i="8"/>
  <c r="F92" i="8"/>
  <c r="H91" i="8"/>
  <c r="F91" i="8"/>
  <c r="H90" i="8"/>
  <c r="F90" i="8"/>
  <c r="H89" i="8"/>
  <c r="F89" i="8"/>
  <c r="H88" i="8"/>
  <c r="F88" i="8"/>
  <c r="H87" i="8"/>
  <c r="F87" i="8"/>
  <c r="H86" i="8"/>
  <c r="F86" i="8"/>
  <c r="H85" i="8"/>
  <c r="F85" i="8"/>
  <c r="H84" i="8"/>
  <c r="F84" i="8"/>
  <c r="H83" i="8"/>
  <c r="F83" i="8"/>
  <c r="H81" i="8"/>
  <c r="F81" i="8"/>
  <c r="H80" i="8"/>
  <c r="F80" i="8"/>
  <c r="H79" i="8"/>
  <c r="F79" i="8"/>
  <c r="H78" i="8"/>
  <c r="F78" i="8"/>
  <c r="H77" i="8"/>
  <c r="F77" i="8"/>
  <c r="H76" i="8"/>
  <c r="F76" i="8"/>
  <c r="F72" i="8"/>
  <c r="F71" i="8"/>
  <c r="F70" i="8"/>
  <c r="I69" i="8"/>
  <c r="F69" i="8"/>
  <c r="I68" i="8"/>
  <c r="F68" i="8"/>
  <c r="I67" i="8"/>
  <c r="F67" i="8"/>
  <c r="I66" i="8"/>
  <c r="F66" i="8"/>
  <c r="I65" i="8"/>
  <c r="F65" i="8"/>
  <c r="I64" i="8"/>
  <c r="F64" i="8"/>
  <c r="I62" i="8"/>
  <c r="F62" i="8"/>
  <c r="I61" i="8"/>
  <c r="F61" i="8"/>
  <c r="D20" i="8" s="1" a="1"/>
  <c r="D20" i="8" s="1"/>
  <c r="I60" i="8"/>
  <c r="F60" i="8"/>
  <c r="I59" i="8"/>
  <c r="F59" i="8"/>
  <c r="E23" i="8"/>
  <c r="D21" i="8" a="1"/>
  <c r="D21" i="8" s="1"/>
  <c r="A21" i="8"/>
  <c r="F19" i="8"/>
  <c r="A19" i="8"/>
  <c r="F18" i="8"/>
  <c r="A18" i="8"/>
  <c r="F17" i="8"/>
  <c r="A17" i="8"/>
  <c r="A20" i="8" s="1"/>
  <c r="F16" i="8"/>
  <c r="E16" i="8"/>
  <c r="D16" i="8"/>
  <c r="C16" i="8"/>
  <c r="A16" i="8"/>
  <c r="J15" i="8"/>
  <c r="K15" i="8" s="1"/>
  <c r="M16" i="8" s="1"/>
  <c r="I15" i="8"/>
  <c r="H15" i="8"/>
  <c r="A15" i="8"/>
  <c r="M14" i="8" a="1"/>
  <c r="M14" i="8"/>
  <c r="E14" i="8"/>
  <c r="E19" i="8" s="1"/>
  <c r="D14" i="8"/>
  <c r="D19" i="8" s="1"/>
  <c r="C14" i="8"/>
  <c r="B14" i="8"/>
  <c r="B21" i="8" s="1" a="1"/>
  <c r="B21" i="8" s="1"/>
  <c r="BG13" i="8"/>
  <c r="BF13" i="8"/>
  <c r="BE13" i="8"/>
  <c r="BA13" i="8"/>
  <c r="AZ13" i="8"/>
  <c r="AU13" i="8"/>
  <c r="AT13" i="8"/>
  <c r="AS13" i="8"/>
  <c r="AO13" i="8"/>
  <c r="AN13" i="8"/>
  <c r="AI13" i="8"/>
  <c r="AH13" i="8"/>
  <c r="AG13" i="8"/>
  <c r="AD13" i="8" a="1"/>
  <c r="BD13" i="8" s="1"/>
  <c r="AD13" i="8"/>
  <c r="AD15" i="8" s="1"/>
  <c r="BG11" i="8"/>
  <c r="AU11" i="8"/>
  <c r="AU14" i="8" s="1"/>
  <c r="AI11" i="8"/>
  <c r="AI14" i="8" s="1"/>
  <c r="AD11" i="8" a="1"/>
  <c r="AD11" i="8" s="1"/>
  <c r="AD14" i="8" s="1"/>
  <c r="B11" i="8"/>
  <c r="B10" i="8" a="1"/>
  <c r="B10" i="8" s="1"/>
  <c r="F97" i="7"/>
  <c r="F96" i="7"/>
  <c r="F95" i="7"/>
  <c r="F94" i="7"/>
  <c r="F93" i="7"/>
  <c r="F92" i="7"/>
  <c r="F91" i="7"/>
  <c r="F90" i="7"/>
  <c r="H85" i="7"/>
  <c r="F60" i="7"/>
  <c r="F59" i="7"/>
  <c r="F58" i="7"/>
  <c r="F21" i="7" s="1" a="1"/>
  <c r="F21" i="7" s="1"/>
  <c r="F57" i="7"/>
  <c r="F56" i="7"/>
  <c r="E23" i="7"/>
  <c r="A21" i="7"/>
  <c r="C20" i="7" a="1"/>
  <c r="C20" i="7" s="1"/>
  <c r="A20" i="7"/>
  <c r="F19" i="7"/>
  <c r="D19" i="7"/>
  <c r="C19" i="7"/>
  <c r="A19" i="7"/>
  <c r="F18" i="7"/>
  <c r="E18" i="7"/>
  <c r="D18" i="7"/>
  <c r="C18" i="7"/>
  <c r="A18" i="7"/>
  <c r="F17" i="7"/>
  <c r="D17" i="7"/>
  <c r="C17" i="7"/>
  <c r="A17" i="7"/>
  <c r="I16" i="7" a="1"/>
  <c r="I16" i="7"/>
  <c r="C16" i="7"/>
  <c r="A16" i="7"/>
  <c r="F16" i="7" s="1"/>
  <c r="I15" i="7"/>
  <c r="H15" i="7"/>
  <c r="A15" i="7"/>
  <c r="F15" i="7" s="1"/>
  <c r="AV14" i="7"/>
  <c r="AT14" i="7"/>
  <c r="AO14" i="7"/>
  <c r="AN14" i="7"/>
  <c r="AJ14" i="7"/>
  <c r="AI14" i="7"/>
  <c r="M14" i="7" a="1"/>
  <c r="M14" i="7"/>
  <c r="E14" i="7"/>
  <c r="E17" i="7" s="1"/>
  <c r="D14" i="7"/>
  <c r="C14" i="7"/>
  <c r="B14" i="7"/>
  <c r="B16" i="7" s="1"/>
  <c r="BF13" i="7"/>
  <c r="BE13" i="7"/>
  <c r="BD13" i="7"/>
  <c r="BD15" i="7" s="1"/>
  <c r="BA13" i="7"/>
  <c r="AZ13" i="7"/>
  <c r="AY13" i="7"/>
  <c r="AX13" i="7"/>
  <c r="AW13" i="7"/>
  <c r="AU13" i="7"/>
  <c r="AT13" i="7"/>
  <c r="AS13" i="7"/>
  <c r="AR13" i="7"/>
  <c r="AO13" i="7"/>
  <c r="AO15" i="7" s="1"/>
  <c r="AN13" i="7"/>
  <c r="AM13" i="7"/>
  <c r="AL13" i="7"/>
  <c r="AL15" i="7" s="1"/>
  <c r="AK13" i="7"/>
  <c r="AI13" i="7"/>
  <c r="AH13" i="7"/>
  <c r="AG13" i="7"/>
  <c r="AG15" i="7" s="1"/>
  <c r="AF13" i="7"/>
  <c r="AD13" i="7" a="1"/>
  <c r="AV13" i="7" s="1"/>
  <c r="AV15" i="7" s="1"/>
  <c r="AD13" i="7"/>
  <c r="AD15" i="7" s="1"/>
  <c r="BF12" i="7"/>
  <c r="BF14" i="7" s="1"/>
  <c r="BE12" i="7"/>
  <c r="BE14" i="7" s="1"/>
  <c r="BD12" i="7"/>
  <c r="BD14" i="7" s="1"/>
  <c r="BC12" i="7"/>
  <c r="BC14" i="7" s="1"/>
  <c r="BA12" i="7"/>
  <c r="BA14" i="7" s="1"/>
  <c r="AZ12" i="7"/>
  <c r="AZ14" i="7" s="1"/>
  <c r="AY12" i="7"/>
  <c r="AY14" i="7" s="1"/>
  <c r="AX12" i="7"/>
  <c r="AX14" i="7" s="1"/>
  <c r="AV12" i="7"/>
  <c r="AU12" i="7"/>
  <c r="AU14" i="7" s="1"/>
  <c r="AT12" i="7"/>
  <c r="AS12" i="7"/>
  <c r="AS14" i="7" s="1"/>
  <c r="AR12" i="7"/>
  <c r="AR14" i="7" s="1"/>
  <c r="AQ12" i="7"/>
  <c r="AQ14" i="7" s="1"/>
  <c r="AO12" i="7"/>
  <c r="AN12" i="7"/>
  <c r="AM12" i="7"/>
  <c r="AM14" i="7" s="1"/>
  <c r="AL12" i="7"/>
  <c r="AL14" i="7" s="1"/>
  <c r="AJ12" i="7"/>
  <c r="AI12" i="7"/>
  <c r="AH12" i="7"/>
  <c r="AH14" i="7" s="1"/>
  <c r="AG12" i="7"/>
  <c r="AG14" i="7" s="1"/>
  <c r="AF12" i="7"/>
  <c r="AF14" i="7" s="1"/>
  <c r="AE12" i="7"/>
  <c r="AE14" i="7" s="1"/>
  <c r="AD12" i="7" a="1"/>
  <c r="BB12" i="7" s="1"/>
  <c r="BB14" i="7" s="1"/>
  <c r="AD12" i="7"/>
  <c r="AD14" i="7" s="1"/>
  <c r="B11" i="7"/>
  <c r="B10" i="7" a="1"/>
  <c r="B10" i="7" s="1"/>
  <c r="W90" i="6"/>
  <c r="H86" i="6"/>
  <c r="F86" i="6"/>
  <c r="H85" i="6"/>
  <c r="F85" i="6"/>
  <c r="H84" i="6"/>
  <c r="F84" i="6"/>
  <c r="H83" i="6"/>
  <c r="F83" i="6"/>
  <c r="H82" i="6"/>
  <c r="F82" i="6"/>
  <c r="H81" i="6"/>
  <c r="F81" i="6"/>
  <c r="H80" i="6"/>
  <c r="F80" i="6"/>
  <c r="H79" i="6"/>
  <c r="F79" i="6"/>
  <c r="F78" i="6"/>
  <c r="I15" i="6" s="1"/>
  <c r="F77" i="6"/>
  <c r="F76" i="6"/>
  <c r="F75" i="6"/>
  <c r="F74" i="6"/>
  <c r="F73" i="6"/>
  <c r="F72" i="6"/>
  <c r="F71" i="6"/>
  <c r="F70" i="6"/>
  <c r="I66" i="6"/>
  <c r="F66" i="6"/>
  <c r="I65" i="6"/>
  <c r="F65" i="6"/>
  <c r="I64" i="6"/>
  <c r="F64" i="6"/>
  <c r="I63" i="6"/>
  <c r="F63" i="6"/>
  <c r="I62" i="6"/>
  <c r="F62" i="6"/>
  <c r="I61" i="6"/>
  <c r="F61" i="6"/>
  <c r="F60" i="6"/>
  <c r="F59" i="6"/>
  <c r="F58" i="6"/>
  <c r="F57" i="6"/>
  <c r="F56" i="6"/>
  <c r="F55" i="6"/>
  <c r="F54" i="6"/>
  <c r="E23" i="6"/>
  <c r="D20" i="6" a="1"/>
  <c r="D20" i="6" s="1"/>
  <c r="A19" i="6"/>
  <c r="F19" i="6" s="1"/>
  <c r="A18" i="6"/>
  <c r="F18" i="6" s="1"/>
  <c r="B17" i="6"/>
  <c r="A17" i="6"/>
  <c r="F17" i="6" s="1"/>
  <c r="F16" i="6"/>
  <c r="E16" i="6"/>
  <c r="B16" i="6"/>
  <c r="A16" i="6"/>
  <c r="K15" i="6"/>
  <c r="J15" i="6"/>
  <c r="F15" i="6"/>
  <c r="E15" i="6"/>
  <c r="D15" i="6"/>
  <c r="C15" i="6"/>
  <c r="A15" i="6"/>
  <c r="E14" i="6"/>
  <c r="D14" i="6"/>
  <c r="C14" i="6"/>
  <c r="B14" i="6"/>
  <c r="B15" i="6" s="1"/>
  <c r="BF13" i="6"/>
  <c r="BC13" i="6"/>
  <c r="AU13" i="6"/>
  <c r="AN13" i="6"/>
  <c r="AJ13" i="6"/>
  <c r="AJ15" i="6" s="1"/>
  <c r="AI13" i="6"/>
  <c r="AE13" i="6"/>
  <c r="AD13" i="6" a="1"/>
  <c r="BC12" i="6"/>
  <c r="BC14" i="6" s="1"/>
  <c r="AZ12" i="6"/>
  <c r="AZ14" i="6" s="1"/>
  <c r="AU12" i="6"/>
  <c r="AU14" i="6" s="1"/>
  <c r="AP12" i="6"/>
  <c r="AP14" i="6" s="1"/>
  <c r="AO12" i="6"/>
  <c r="AO14" i="6" s="1"/>
  <c r="AK12" i="6"/>
  <c r="AK14" i="6" s="1"/>
  <c r="AJ12" i="6"/>
  <c r="AJ14" i="6" s="1"/>
  <c r="AH12" i="6"/>
  <c r="AH14" i="6" s="1"/>
  <c r="AE12" i="6"/>
  <c r="AE14" i="6" s="1"/>
  <c r="AD12" i="6" a="1"/>
  <c r="AW12" i="6" s="1"/>
  <c r="AW14" i="6" s="1"/>
  <c r="AD12" i="6"/>
  <c r="AD14" i="6" s="1"/>
  <c r="B10" i="6" a="1"/>
  <c r="B10" i="6" s="1"/>
  <c r="BA38" i="5" a="1"/>
  <c r="BA38" i="5"/>
  <c r="AN38" i="5" a="1"/>
  <c r="AN38" i="5"/>
  <c r="AC38" i="5" a="1"/>
  <c r="AC38" i="5"/>
  <c r="T38" i="5" a="1"/>
  <c r="T38" i="5" s="1"/>
  <c r="K38" i="5" a="1"/>
  <c r="K38" i="5"/>
  <c r="I38" i="5" a="1"/>
  <c r="I38" i="5"/>
  <c r="AZ35" i="5"/>
  <c r="AZ34" i="5"/>
  <c r="AZ33" i="5"/>
  <c r="AZ32" i="5"/>
  <c r="AZ31" i="5"/>
  <c r="AZ30" i="5"/>
  <c r="AZ29" i="5"/>
  <c r="AZ28" i="5"/>
  <c r="AZ27" i="5"/>
  <c r="AZ26" i="5"/>
  <c r="AZ25" i="5"/>
  <c r="AZ24" i="5"/>
  <c r="AZ23" i="5"/>
  <c r="AZ22" i="5"/>
  <c r="AZ21" i="5"/>
  <c r="AZ20" i="5"/>
  <c r="AZ19" i="5"/>
  <c r="AZ18" i="5"/>
  <c r="AZ17" i="5"/>
  <c r="AZ16" i="5"/>
  <c r="AZ15" i="5"/>
  <c r="AZ14" i="5"/>
  <c r="AZ13" i="5"/>
  <c r="AZ12" i="5"/>
  <c r="AZ11" i="5"/>
  <c r="AZ10" i="5"/>
  <c r="AZ9" i="5"/>
  <c r="AZ8" i="5"/>
  <c r="AZ7" i="5"/>
  <c r="AZ6" i="5"/>
  <c r="AZ5" i="5"/>
  <c r="AZ4" i="5"/>
  <c r="AZ3" i="5"/>
  <c r="C38" i="3"/>
  <c r="F36" i="3"/>
  <c r="F38" i="3" s="1"/>
  <c r="E36" i="3"/>
  <c r="E38" i="3" s="1"/>
  <c r="D36" i="3"/>
  <c r="D38" i="3" s="1"/>
  <c r="C36" i="3"/>
  <c r="H46" i="1"/>
  <c r="H43" i="1"/>
  <c r="G43" i="1"/>
  <c r="F43" i="1"/>
  <c r="E43" i="1"/>
  <c r="D43" i="1"/>
  <c r="H19" i="1"/>
  <c r="F16" i="1"/>
  <c r="E16" i="1"/>
  <c r="H8" i="1"/>
  <c r="AN15" i="19" l="1"/>
  <c r="BE15" i="19"/>
  <c r="H38" i="3"/>
  <c r="H15" i="17"/>
  <c r="I16" i="17" a="1"/>
  <c r="I16" i="17" s="1"/>
  <c r="G16" i="1"/>
  <c r="H16" i="1" s="1"/>
  <c r="AZ38" i="5"/>
  <c r="AE15" i="6"/>
  <c r="BC15" i="6"/>
  <c r="E21" i="6" a="1"/>
  <c r="E21" i="6" s="1"/>
  <c r="B20" i="6" a="1"/>
  <c r="B20" i="6" s="1"/>
  <c r="BE13" i="6"/>
  <c r="AS13" i="6"/>
  <c r="AG13" i="6"/>
  <c r="BD13" i="6"/>
  <c r="AR13" i="6"/>
  <c r="AF13" i="6"/>
  <c r="AY13" i="6"/>
  <c r="AM13" i="6"/>
  <c r="AX13" i="6"/>
  <c r="AX15" i="6" s="1"/>
  <c r="AL13" i="6"/>
  <c r="AL15" i="6" s="1"/>
  <c r="AZ13" i="6"/>
  <c r="AZ15" i="6" s="1"/>
  <c r="AH13" i="6"/>
  <c r="AH15" i="6" s="1"/>
  <c r="AT13" i="6"/>
  <c r="AO13" i="6"/>
  <c r="AO15" i="6" s="1"/>
  <c r="BB13" i="6"/>
  <c r="AT15" i="7"/>
  <c r="D15" i="7"/>
  <c r="J15" i="7"/>
  <c r="W89" i="7"/>
  <c r="AQ12" i="6"/>
  <c r="AQ14" i="6" s="1"/>
  <c r="AK13" i="6"/>
  <c r="AK15" i="6" s="1"/>
  <c r="C21" i="6" a="1"/>
  <c r="C21" i="6" s="1"/>
  <c r="C20" i="6" a="1"/>
  <c r="C20" i="6" s="1"/>
  <c r="C16" i="6"/>
  <c r="C19" i="6"/>
  <c r="C18" i="6"/>
  <c r="M16" i="6"/>
  <c r="C17" i="6"/>
  <c r="A21" i="6"/>
  <c r="D16" i="6"/>
  <c r="D17" i="6"/>
  <c r="D21" i="6" a="1"/>
  <c r="D21" i="6" s="1"/>
  <c r="AV12" i="6"/>
  <c r="AV14" i="6" s="1"/>
  <c r="AP13" i="6"/>
  <c r="AP15" i="6" s="1"/>
  <c r="B18" i="6"/>
  <c r="BA15" i="7"/>
  <c r="AU15" i="9"/>
  <c r="AQ13" i="6"/>
  <c r="D18" i="6"/>
  <c r="AM15" i="7"/>
  <c r="AU15" i="6"/>
  <c r="C21" i="7" a="1"/>
  <c r="C21" i="7" s="1"/>
  <c r="F20" i="7" a="1"/>
  <c r="F20" i="7" s="1"/>
  <c r="AY12" i="6"/>
  <c r="AY14" i="6" s="1"/>
  <c r="AM12" i="6"/>
  <c r="AM14" i="6" s="1"/>
  <c r="AX12" i="6"/>
  <c r="AX14" i="6" s="1"/>
  <c r="AL12" i="6"/>
  <c r="AL14" i="6" s="1"/>
  <c r="BE12" i="6"/>
  <c r="BE14" i="6" s="1"/>
  <c r="AS12" i="6"/>
  <c r="AS14" i="6" s="1"/>
  <c r="AG12" i="6"/>
  <c r="AG14" i="6" s="1"/>
  <c r="BD12" i="6"/>
  <c r="BD14" i="6" s="1"/>
  <c r="AR12" i="6"/>
  <c r="AR14" i="6" s="1"/>
  <c r="AF12" i="6"/>
  <c r="AF14" i="6" s="1"/>
  <c r="AT12" i="6"/>
  <c r="AT14" i="6" s="1"/>
  <c r="BF12" i="6"/>
  <c r="BF14" i="6" s="1"/>
  <c r="BF15" i="6" s="1"/>
  <c r="AN12" i="6"/>
  <c r="AN14" i="6" s="1"/>
  <c r="AN15" i="6" s="1"/>
  <c r="BA12" i="6"/>
  <c r="BA14" i="6" s="1"/>
  <c r="AI12" i="6"/>
  <c r="AI14" i="6" s="1"/>
  <c r="AI15" i="6" s="1"/>
  <c r="BB12" i="6"/>
  <c r="BB14" i="6" s="1"/>
  <c r="AV13" i="6"/>
  <c r="B19" i="6"/>
  <c r="BF15" i="7"/>
  <c r="D21" i="9" a="1"/>
  <c r="D21" i="9" s="1"/>
  <c r="D20" i="9" a="1"/>
  <c r="D20" i="9" s="1"/>
  <c r="F20" i="9" a="1"/>
  <c r="F20" i="9" s="1"/>
  <c r="F22" i="9" a="1"/>
  <c r="F22" i="9" s="1"/>
  <c r="AW13" i="6"/>
  <c r="AW15" i="6" s="1"/>
  <c r="D19" i="6"/>
  <c r="F22" i="6" a="1"/>
  <c r="F22" i="6" s="1"/>
  <c r="F21" i="6" a="1"/>
  <c r="F21" i="6" s="1"/>
  <c r="F20" i="6" a="1"/>
  <c r="F20" i="6" s="1"/>
  <c r="B21" i="6" a="1"/>
  <c r="B21" i="6" s="1"/>
  <c r="E20" i="6" a="1"/>
  <c r="E20" i="6" s="1"/>
  <c r="AR15" i="7"/>
  <c r="B19" i="7"/>
  <c r="B17" i="7"/>
  <c r="B15" i="7"/>
  <c r="B21" i="7" a="1"/>
  <c r="B21" i="7" s="1"/>
  <c r="B20" i="7" a="1"/>
  <c r="B20" i="7" s="1"/>
  <c r="B18" i="7"/>
  <c r="F20" i="13" a="1"/>
  <c r="F20" i="13" s="1"/>
  <c r="F21" i="13" a="1"/>
  <c r="F21" i="13" s="1"/>
  <c r="F22" i="13" a="1"/>
  <c r="F22" i="13" s="1"/>
  <c r="B20" i="13" a="1"/>
  <c r="B20" i="13" s="1"/>
  <c r="E20" i="13" a="1"/>
  <c r="E20" i="13" s="1"/>
  <c r="AD13" i="6"/>
  <c r="AD15" i="6" s="1"/>
  <c r="BA13" i="6"/>
  <c r="BA15" i="6" s="1"/>
  <c r="M15" i="6"/>
  <c r="A20" i="6"/>
  <c r="I16" i="6" a="1"/>
  <c r="I16" i="6" s="1"/>
  <c r="AZ15" i="7"/>
  <c r="BB11" i="8"/>
  <c r="BB14" i="8" s="1"/>
  <c r="AZ15" i="8"/>
  <c r="AT15" i="9"/>
  <c r="H15" i="6"/>
  <c r="AN15" i="7"/>
  <c r="BE15" i="7"/>
  <c r="BA15" i="9"/>
  <c r="AQ15" i="11"/>
  <c r="F17" i="11"/>
  <c r="A20" i="11"/>
  <c r="B17" i="11"/>
  <c r="D20" i="14" a="1"/>
  <c r="D20" i="14" s="1"/>
  <c r="AY11" i="8"/>
  <c r="AY14" i="8" s="1"/>
  <c r="AM11" i="8"/>
  <c r="AM14" i="8" s="1"/>
  <c r="AX11" i="8"/>
  <c r="AX14" i="8" s="1"/>
  <c r="AL11" i="8"/>
  <c r="AL14" i="8" s="1"/>
  <c r="AW11" i="8"/>
  <c r="AW14" i="8" s="1"/>
  <c r="AK11" i="8"/>
  <c r="AK14" i="8" s="1"/>
  <c r="BF11" i="8"/>
  <c r="AT11" i="8"/>
  <c r="AT14" i="8" s="1"/>
  <c r="AH11" i="8"/>
  <c r="AH14" i="8" s="1"/>
  <c r="AH15" i="8" s="1"/>
  <c r="BE11" i="8"/>
  <c r="BE14" i="8" s="1"/>
  <c r="BE15" i="8" s="1"/>
  <c r="AS11" i="8"/>
  <c r="AS14" i="8" s="1"/>
  <c r="AS15" i="8" s="1"/>
  <c r="AG11" i="8"/>
  <c r="AG14" i="8" s="1"/>
  <c r="BD11" i="8"/>
  <c r="BD14" i="8" s="1"/>
  <c r="BD15" i="8" s="1"/>
  <c r="AR11" i="8"/>
  <c r="AR14" i="8" s="1"/>
  <c r="AF11" i="8"/>
  <c r="AF14" i="8" s="1"/>
  <c r="BC11" i="8"/>
  <c r="BC14" i="8" s="1"/>
  <c r="AQ11" i="8"/>
  <c r="AQ14" i="8" s="1"/>
  <c r="AE11" i="8"/>
  <c r="AE14" i="8" s="1"/>
  <c r="AZ11" i="8"/>
  <c r="AZ14" i="8" s="1"/>
  <c r="AN11" i="8"/>
  <c r="AN14" i="8" s="1"/>
  <c r="AG15" i="8"/>
  <c r="BF15" i="9"/>
  <c r="F21" i="9" a="1"/>
  <c r="F21" i="9" s="1"/>
  <c r="B15" i="10"/>
  <c r="B17" i="10"/>
  <c r="B19" i="10"/>
  <c r="B20" i="10" a="1"/>
  <c r="B20" i="10" s="1"/>
  <c r="B18" i="10"/>
  <c r="B21" i="10" a="1"/>
  <c r="B21" i="10" s="1"/>
  <c r="C17" i="10"/>
  <c r="C19" i="10"/>
  <c r="C20" i="10" a="1"/>
  <c r="C20" i="10" s="1"/>
  <c r="C18" i="10"/>
  <c r="C21" i="10" a="1"/>
  <c r="C21" i="10" s="1"/>
  <c r="C15" i="10"/>
  <c r="F20" i="11" a="1"/>
  <c r="F20" i="11" s="1"/>
  <c r="F22" i="11" a="1"/>
  <c r="F22" i="11" s="1"/>
  <c r="I16" i="11" a="1"/>
  <c r="I16" i="11" s="1"/>
  <c r="H15" i="11"/>
  <c r="F19" i="12"/>
  <c r="C19" i="12"/>
  <c r="E18" i="6"/>
  <c r="AS15" i="7"/>
  <c r="C15" i="7"/>
  <c r="AJ11" i="8"/>
  <c r="AJ14" i="8" s="1"/>
  <c r="AI15" i="8"/>
  <c r="C19" i="8"/>
  <c r="D18" i="8"/>
  <c r="C18" i="8"/>
  <c r="C16" i="10"/>
  <c r="F20" i="10" a="1"/>
  <c r="F20" i="10" s="1"/>
  <c r="F21" i="10" a="1"/>
  <c r="F21" i="10" s="1"/>
  <c r="E20" i="10" a="1"/>
  <c r="E20" i="10" s="1"/>
  <c r="E21" i="10" a="1"/>
  <c r="E21" i="10" s="1"/>
  <c r="D20" i="10" a="1"/>
  <c r="D20" i="10" s="1"/>
  <c r="F22" i="10" a="1"/>
  <c r="F22" i="10" s="1"/>
  <c r="A21" i="12"/>
  <c r="I16" i="14" a="1"/>
  <c r="I16" i="14" s="1"/>
  <c r="H15" i="14"/>
  <c r="AO11" i="8"/>
  <c r="AO14" i="8" s="1"/>
  <c r="AO15" i="8" s="1"/>
  <c r="AN15" i="8"/>
  <c r="F15" i="8"/>
  <c r="D15" i="8"/>
  <c r="C15" i="8"/>
  <c r="C21" i="11" a="1"/>
  <c r="C21" i="11" s="1"/>
  <c r="C20" i="11" a="1"/>
  <c r="C20" i="11" s="1"/>
  <c r="C18" i="11"/>
  <c r="C16" i="11"/>
  <c r="C15" i="11"/>
  <c r="C17" i="11"/>
  <c r="C19" i="11"/>
  <c r="B21" i="14" a="1"/>
  <c r="B21" i="14" s="1"/>
  <c r="AF15" i="7"/>
  <c r="AU15" i="7"/>
  <c r="E16" i="7"/>
  <c r="E21" i="7" a="1"/>
  <c r="E21" i="7" s="1"/>
  <c r="E20" i="7" a="1"/>
  <c r="E20" i="7" s="1"/>
  <c r="E15" i="7"/>
  <c r="AP11" i="8"/>
  <c r="AP14" i="8" s="1"/>
  <c r="B15" i="8"/>
  <c r="AH15" i="9"/>
  <c r="E15" i="9"/>
  <c r="D19" i="11"/>
  <c r="D17" i="11"/>
  <c r="D16" i="11"/>
  <c r="D18" i="11"/>
  <c r="D20" i="11" a="1"/>
  <c r="D20" i="11" s="1"/>
  <c r="D15" i="11"/>
  <c r="D21" i="14" a="1"/>
  <c r="D21" i="14" s="1"/>
  <c r="AI15" i="9"/>
  <c r="AH15" i="7"/>
  <c r="AX15" i="7"/>
  <c r="E19" i="7"/>
  <c r="AV11" i="8"/>
  <c r="AV14" i="8" s="1"/>
  <c r="AT15" i="8"/>
  <c r="F22" i="8" a="1"/>
  <c r="F22" i="8" s="1"/>
  <c r="F21" i="8" a="1"/>
  <c r="F21" i="8" s="1"/>
  <c r="F20" i="8" a="1"/>
  <c r="F20" i="8" s="1"/>
  <c r="C21" i="8" a="1"/>
  <c r="C21" i="8" s="1"/>
  <c r="C20" i="8" a="1"/>
  <c r="C20" i="8" s="1"/>
  <c r="I16" i="8" a="1"/>
  <c r="I16" i="8" s="1"/>
  <c r="AN15" i="9"/>
  <c r="AY12" i="10"/>
  <c r="AY14" i="10" s="1"/>
  <c r="AM12" i="10"/>
  <c r="AM14" i="10" s="1"/>
  <c r="AX12" i="10"/>
  <c r="AX14" i="10" s="1"/>
  <c r="AL12" i="10"/>
  <c r="AL14" i="10" s="1"/>
  <c r="AW12" i="10"/>
  <c r="AW14" i="10" s="1"/>
  <c r="AW15" i="10" s="1"/>
  <c r="AK12" i="10"/>
  <c r="AK14" i="10" s="1"/>
  <c r="AK15" i="10" s="1"/>
  <c r="AV12" i="10"/>
  <c r="AV14" i="10" s="1"/>
  <c r="AV15" i="10" s="1"/>
  <c r="AJ12" i="10"/>
  <c r="AJ14" i="10" s="1"/>
  <c r="AJ15" i="10" s="1"/>
  <c r="BF12" i="10"/>
  <c r="BF14" i="10" s="1"/>
  <c r="AT12" i="10"/>
  <c r="AT14" i="10" s="1"/>
  <c r="AH12" i="10"/>
  <c r="AH14" i="10" s="1"/>
  <c r="BE12" i="10"/>
  <c r="BE14" i="10" s="1"/>
  <c r="BE15" i="10" s="1"/>
  <c r="AS12" i="10"/>
  <c r="AS14" i="10" s="1"/>
  <c r="AG12" i="10"/>
  <c r="AG14" i="10" s="1"/>
  <c r="BD12" i="10"/>
  <c r="BD14" i="10" s="1"/>
  <c r="AR12" i="10"/>
  <c r="AR14" i="10" s="1"/>
  <c r="AF12" i="10"/>
  <c r="AF14" i="10" s="1"/>
  <c r="BC12" i="10"/>
  <c r="BC14" i="10" s="1"/>
  <c r="AQ12" i="10"/>
  <c r="AQ14" i="10" s="1"/>
  <c r="AE12" i="10"/>
  <c r="AE14" i="10" s="1"/>
  <c r="AE15" i="10" s="1"/>
  <c r="AZ12" i="10"/>
  <c r="AZ14" i="10" s="1"/>
  <c r="AN12" i="10"/>
  <c r="AN14" i="10" s="1"/>
  <c r="E18" i="10"/>
  <c r="AI15" i="12"/>
  <c r="H16" i="12" s="1"/>
  <c r="AU15" i="12"/>
  <c r="AW13" i="14"/>
  <c r="AK13" i="14"/>
  <c r="BF13" i="14"/>
  <c r="AT13" i="14"/>
  <c r="AT15" i="14" s="1"/>
  <c r="AH13" i="14"/>
  <c r="BE13" i="14"/>
  <c r="AS13" i="14"/>
  <c r="AS15" i="14" s="1"/>
  <c r="AG13" i="14"/>
  <c r="BC13" i="14"/>
  <c r="AQ13" i="14"/>
  <c r="AE13" i="14"/>
  <c r="AX13" i="14"/>
  <c r="AL13" i="14"/>
  <c r="AV13" i="14"/>
  <c r="AV15" i="14" s="1"/>
  <c r="AU13" i="14"/>
  <c r="AR13" i="14"/>
  <c r="AP13" i="14"/>
  <c r="AP15" i="14" s="1"/>
  <c r="AO13" i="14"/>
  <c r="AO15" i="14" s="1"/>
  <c r="AN13" i="14"/>
  <c r="AM13" i="14"/>
  <c r="BD13" i="14"/>
  <c r="AJ13" i="14"/>
  <c r="BB13" i="14"/>
  <c r="AI13" i="14"/>
  <c r="AY13" i="14"/>
  <c r="AD13" i="14"/>
  <c r="AI15" i="7"/>
  <c r="AY15" i="7"/>
  <c r="F22" i="7" a="1"/>
  <c r="F22" i="7" s="1"/>
  <c r="BA11" i="8"/>
  <c r="BA14" i="8" s="1"/>
  <c r="BA15" i="8" s="1"/>
  <c r="AU15" i="8"/>
  <c r="AO15" i="9"/>
  <c r="D21" i="11" a="1"/>
  <c r="D21" i="11" s="1"/>
  <c r="D20" i="12" a="1"/>
  <c r="D20" i="12" s="1"/>
  <c r="F22" i="12" a="1"/>
  <c r="F22" i="12" s="1"/>
  <c r="M16" i="15"/>
  <c r="E18" i="8"/>
  <c r="AG12" i="9"/>
  <c r="AG14" i="9" s="1"/>
  <c r="AS12" i="9"/>
  <c r="AS14" i="9" s="1"/>
  <c r="BE12" i="9"/>
  <c r="BE14" i="9" s="1"/>
  <c r="AM13" i="9"/>
  <c r="AY13" i="9"/>
  <c r="C16" i="9"/>
  <c r="E17" i="9"/>
  <c r="E19" i="9"/>
  <c r="AH13" i="10"/>
  <c r="AH15" i="10" s="1"/>
  <c r="AT13" i="10"/>
  <c r="AT15" i="10" s="1"/>
  <c r="BF13" i="10"/>
  <c r="BF15" i="10" s="1"/>
  <c r="D17" i="10"/>
  <c r="AP12" i="11"/>
  <c r="AP14" i="11" s="1"/>
  <c r="AP15" i="11" s="1"/>
  <c r="B15" i="11"/>
  <c r="AG13" i="13"/>
  <c r="AX13" i="13"/>
  <c r="AX15" i="13" s="1"/>
  <c r="C16" i="13"/>
  <c r="AL12" i="14"/>
  <c r="AL14" i="14" s="1"/>
  <c r="F20" i="14" a="1"/>
  <c r="F20" i="14" s="1"/>
  <c r="D19" i="16"/>
  <c r="D17" i="16"/>
  <c r="D21" i="16" a="1"/>
  <c r="D21" i="16" s="1"/>
  <c r="D20" i="16" a="1"/>
  <c r="D20" i="16" s="1"/>
  <c r="D18" i="16"/>
  <c r="D16" i="16"/>
  <c r="D16" i="7"/>
  <c r="AJ13" i="8"/>
  <c r="AJ15" i="8" s="1"/>
  <c r="AV13" i="8"/>
  <c r="AV15" i="8" s="1"/>
  <c r="B17" i="8"/>
  <c r="B19" i="8"/>
  <c r="AP13" i="9"/>
  <c r="BB13" i="9"/>
  <c r="B18" i="9"/>
  <c r="D16" i="10"/>
  <c r="BA12" i="11"/>
  <c r="BA14" i="11" s="1"/>
  <c r="AO12" i="11"/>
  <c r="AO14" i="11" s="1"/>
  <c r="AD12" i="11"/>
  <c r="AD14" i="11" s="1"/>
  <c r="AD15" i="11" s="1"/>
  <c r="AZ12" i="11"/>
  <c r="AZ14" i="11" s="1"/>
  <c r="AZ15" i="11" s="1"/>
  <c r="AN12" i="11"/>
  <c r="AN14" i="11" s="1"/>
  <c r="AX12" i="11"/>
  <c r="AX14" i="11" s="1"/>
  <c r="AL12" i="11"/>
  <c r="AL14" i="11" s="1"/>
  <c r="AS12" i="11"/>
  <c r="AS14" i="11" s="1"/>
  <c r="AS15" i="11" s="1"/>
  <c r="AU13" i="11"/>
  <c r="AU15" i="11" s="1"/>
  <c r="AI13" i="11"/>
  <c r="BF13" i="11"/>
  <c r="BF15" i="11" s="1"/>
  <c r="AT13" i="11"/>
  <c r="AT15" i="11" s="1"/>
  <c r="AH13" i="11"/>
  <c r="AH15" i="11" s="1"/>
  <c r="BD13" i="11"/>
  <c r="AR13" i="11"/>
  <c r="AR15" i="11" s="1"/>
  <c r="AF13" i="11"/>
  <c r="AV13" i="11"/>
  <c r="E18" i="11"/>
  <c r="BF12" i="13"/>
  <c r="BF14" i="13" s="1"/>
  <c r="AT12" i="13"/>
  <c r="AT14" i="13" s="1"/>
  <c r="AT15" i="13" s="1"/>
  <c r="AH12" i="13"/>
  <c r="AH14" i="13" s="1"/>
  <c r="AH15" i="13" s="1"/>
  <c r="BE12" i="13"/>
  <c r="BE14" i="13" s="1"/>
  <c r="AS12" i="13"/>
  <c r="AS14" i="13" s="1"/>
  <c r="AS15" i="13" s="1"/>
  <c r="AG12" i="13"/>
  <c r="AG14" i="13" s="1"/>
  <c r="BC12" i="13"/>
  <c r="BC14" i="13" s="1"/>
  <c r="BC15" i="13" s="1"/>
  <c r="AQ12" i="13"/>
  <c r="AQ14" i="13" s="1"/>
  <c r="AQ15" i="13" s="1"/>
  <c r="AE12" i="13"/>
  <c r="AE14" i="13" s="1"/>
  <c r="AX12" i="13"/>
  <c r="AX14" i="13" s="1"/>
  <c r="AL12" i="13"/>
  <c r="AL14" i="13" s="1"/>
  <c r="AW12" i="13"/>
  <c r="AW14" i="13" s="1"/>
  <c r="AJ15" i="13"/>
  <c r="I16" i="13" a="1"/>
  <c r="I16" i="13" s="1"/>
  <c r="E17" i="6"/>
  <c r="E19" i="6"/>
  <c r="AP13" i="7"/>
  <c r="BB13" i="7"/>
  <c r="BB15" i="7" s="1"/>
  <c r="AK13" i="8"/>
  <c r="AK15" i="8" s="1"/>
  <c r="AW13" i="8"/>
  <c r="AW15" i="8" s="1"/>
  <c r="C17" i="8"/>
  <c r="E20" i="8" a="1"/>
  <c r="E20" i="8" s="1"/>
  <c r="E21" i="8" a="1"/>
  <c r="E21" i="8" s="1"/>
  <c r="AK12" i="9"/>
  <c r="AK14" i="9" s="1"/>
  <c r="AW12" i="9"/>
  <c r="AW14" i="9" s="1"/>
  <c r="AE13" i="9"/>
  <c r="AQ13" i="9"/>
  <c r="BC13" i="9"/>
  <c r="BC15" i="9" s="1"/>
  <c r="C18" i="9"/>
  <c r="B20" i="9" a="1"/>
  <c r="B20" i="9" s="1"/>
  <c r="B21" i="9" a="1"/>
  <c r="B21" i="9" s="1"/>
  <c r="AL13" i="10"/>
  <c r="AX13" i="10"/>
  <c r="AX15" i="10" s="1"/>
  <c r="AE12" i="11"/>
  <c r="AE14" i="11" s="1"/>
  <c r="AT12" i="11"/>
  <c r="AT14" i="11" s="1"/>
  <c r="AE13" i="11"/>
  <c r="AE15" i="11" s="1"/>
  <c r="AW13" i="11"/>
  <c r="AW15" i="11" s="1"/>
  <c r="E21" i="11" a="1"/>
  <c r="E21" i="11" s="1"/>
  <c r="C16" i="12"/>
  <c r="C18" i="12"/>
  <c r="C21" i="12" a="1"/>
  <c r="C21" i="12" s="1"/>
  <c r="AF12" i="13"/>
  <c r="AF14" i="13" s="1"/>
  <c r="AY12" i="13"/>
  <c r="AY14" i="13" s="1"/>
  <c r="AL13" i="13"/>
  <c r="BE13" i="13"/>
  <c r="AT12" i="14"/>
  <c r="AT14" i="14" s="1"/>
  <c r="AJ15" i="15"/>
  <c r="AY13" i="16"/>
  <c r="AY15" i="16" s="1"/>
  <c r="AM13" i="16"/>
  <c r="AM15" i="16" s="1"/>
  <c r="AV13" i="16"/>
  <c r="AV15" i="16" s="1"/>
  <c r="AJ13" i="16"/>
  <c r="AJ15" i="16" s="1"/>
  <c r="BD13" i="16"/>
  <c r="BD15" i="16" s="1"/>
  <c r="AR13" i="16"/>
  <c r="AR15" i="16" s="1"/>
  <c r="AF13" i="16"/>
  <c r="AF15" i="16" s="1"/>
  <c r="AQ13" i="16"/>
  <c r="AQ15" i="16" s="1"/>
  <c r="BF13" i="16"/>
  <c r="BF15" i="16" s="1"/>
  <c r="AP13" i="16"/>
  <c r="BE13" i="16"/>
  <c r="BE15" i="16" s="1"/>
  <c r="AO13" i="16"/>
  <c r="AO15" i="16" s="1"/>
  <c r="BC13" i="16"/>
  <c r="BC15" i="16" s="1"/>
  <c r="AN13" i="16"/>
  <c r="AN15" i="16" s="1"/>
  <c r="BB13" i="16"/>
  <c r="AL13" i="16"/>
  <c r="AL15" i="16" s="1"/>
  <c r="BA13" i="16"/>
  <c r="BA15" i="16" s="1"/>
  <c r="AK13" i="16"/>
  <c r="AK15" i="16" s="1"/>
  <c r="AZ13" i="16"/>
  <c r="AZ15" i="16" s="1"/>
  <c r="AI13" i="16"/>
  <c r="AI15" i="16" s="1"/>
  <c r="AU13" i="16"/>
  <c r="AU15" i="16" s="1"/>
  <c r="AE13" i="16"/>
  <c r="AE15" i="16" s="1"/>
  <c r="AS13" i="16"/>
  <c r="AD13" i="16"/>
  <c r="AD15" i="16" s="1"/>
  <c r="BC15" i="17"/>
  <c r="AK12" i="7"/>
  <c r="AK14" i="7" s="1"/>
  <c r="AK15" i="7" s="1"/>
  <c r="AW12" i="7"/>
  <c r="AW14" i="7" s="1"/>
  <c r="AW15" i="7" s="1"/>
  <c r="AE13" i="7"/>
  <c r="AE15" i="7" s="1"/>
  <c r="AQ13" i="7"/>
  <c r="AQ15" i="7" s="1"/>
  <c r="BC13" i="7"/>
  <c r="BC15" i="7" s="1"/>
  <c r="AL13" i="8"/>
  <c r="AL15" i="8" s="1"/>
  <c r="AX13" i="8"/>
  <c r="AX15" i="8" s="1"/>
  <c r="E15" i="8"/>
  <c r="B16" i="8"/>
  <c r="D17" i="8"/>
  <c r="AL12" i="9"/>
  <c r="AL14" i="9" s="1"/>
  <c r="AX12" i="9"/>
  <c r="AX14" i="9" s="1"/>
  <c r="AX15" i="9" s="1"/>
  <c r="AF13" i="9"/>
  <c r="AR13" i="9"/>
  <c r="BD13" i="9"/>
  <c r="BD15" i="9" s="1"/>
  <c r="D18" i="9"/>
  <c r="AM13" i="10"/>
  <c r="AM15" i="10" s="1"/>
  <c r="AY13" i="10"/>
  <c r="AY15" i="10" s="1"/>
  <c r="AF12" i="11"/>
  <c r="AF14" i="11" s="1"/>
  <c r="AU12" i="11"/>
  <c r="AU14" i="11" s="1"/>
  <c r="AG13" i="11"/>
  <c r="AX13" i="11"/>
  <c r="AX15" i="11" s="1"/>
  <c r="E17" i="11"/>
  <c r="D19" i="12"/>
  <c r="D17" i="12"/>
  <c r="AI12" i="13"/>
  <c r="AI14" i="13" s="1"/>
  <c r="AI15" i="13" s="1"/>
  <c r="AZ12" i="13"/>
  <c r="AZ14" i="13" s="1"/>
  <c r="AO13" i="13"/>
  <c r="AO15" i="13" s="1"/>
  <c r="BF13" i="13"/>
  <c r="BF15" i="13" s="1"/>
  <c r="AU12" i="14"/>
  <c r="AU14" i="14" s="1"/>
  <c r="M16" i="14"/>
  <c r="AG13" i="16"/>
  <c r="AM15" i="17"/>
  <c r="E19" i="18"/>
  <c r="F19" i="18"/>
  <c r="A21" i="18"/>
  <c r="D19" i="23"/>
  <c r="D17" i="23"/>
  <c r="D18" i="23"/>
  <c r="D20" i="23" a="1"/>
  <c r="D20" i="23" s="1"/>
  <c r="D15" i="23"/>
  <c r="D21" i="23" a="1"/>
  <c r="D21" i="23" s="1"/>
  <c r="D16" i="23"/>
  <c r="AM13" i="8"/>
  <c r="AM15" i="8" s="1"/>
  <c r="AY13" i="8"/>
  <c r="AY15" i="8" s="1"/>
  <c r="E17" i="8"/>
  <c r="AM12" i="9"/>
  <c r="AM14" i="9" s="1"/>
  <c r="AY12" i="9"/>
  <c r="AY14" i="9" s="1"/>
  <c r="AG13" i="9"/>
  <c r="AG15" i="9" s="1"/>
  <c r="AS13" i="9"/>
  <c r="AS15" i="9" s="1"/>
  <c r="BE13" i="9"/>
  <c r="BE15" i="9" s="1"/>
  <c r="E18" i="9"/>
  <c r="C20" i="9" a="1"/>
  <c r="C20" i="9" s="1"/>
  <c r="C21" i="9" a="1"/>
  <c r="C21" i="9" s="1"/>
  <c r="AN13" i="10"/>
  <c r="AN15" i="10" s="1"/>
  <c r="AZ13" i="10"/>
  <c r="AZ15" i="10" s="1"/>
  <c r="D21" i="10" a="1"/>
  <c r="D21" i="10" s="1"/>
  <c r="AG12" i="11"/>
  <c r="AG14" i="11" s="1"/>
  <c r="AV12" i="11"/>
  <c r="AV14" i="11" s="1"/>
  <c r="AJ13" i="11"/>
  <c r="AY13" i="11"/>
  <c r="AY15" i="11" s="1"/>
  <c r="E19" i="12"/>
  <c r="E17" i="12"/>
  <c r="M15" i="12" s="1"/>
  <c r="D21" i="12" a="1"/>
  <c r="D21" i="12" s="1"/>
  <c r="AJ12" i="13"/>
  <c r="AJ14" i="13" s="1"/>
  <c r="BA12" i="13"/>
  <c r="BA14" i="13" s="1"/>
  <c r="BA15" i="13" s="1"/>
  <c r="AP13" i="13"/>
  <c r="B19" i="13"/>
  <c r="B17" i="13"/>
  <c r="B16" i="13"/>
  <c r="B18" i="13"/>
  <c r="B15" i="13"/>
  <c r="B21" i="13" a="1"/>
  <c r="B21" i="13" s="1"/>
  <c r="AD12" i="14"/>
  <c r="AD14" i="14" s="1"/>
  <c r="C15" i="14"/>
  <c r="C17" i="14"/>
  <c r="C20" i="14" a="1"/>
  <c r="C20" i="14" s="1"/>
  <c r="C21" i="14" a="1"/>
  <c r="C21" i="14" s="1"/>
  <c r="F19" i="14"/>
  <c r="A21" i="14"/>
  <c r="E19" i="14"/>
  <c r="C20" i="15" a="1"/>
  <c r="C20" i="15" s="1"/>
  <c r="AH13" i="16"/>
  <c r="AH15" i="16" s="1"/>
  <c r="B19" i="18"/>
  <c r="E21" i="12" a="1"/>
  <c r="E21" i="12" s="1"/>
  <c r="AK12" i="13"/>
  <c r="AK14" i="13" s="1"/>
  <c r="BB12" i="13"/>
  <c r="BB14" i="13" s="1"/>
  <c r="BB15" i="13" s="1"/>
  <c r="C19" i="13"/>
  <c r="C20" i="13" a="1"/>
  <c r="C20" i="13" s="1"/>
  <c r="C15" i="13"/>
  <c r="C21" i="13" a="1"/>
  <c r="C21" i="13" s="1"/>
  <c r="BC12" i="14"/>
  <c r="BC14" i="14" s="1"/>
  <c r="AQ12" i="14"/>
  <c r="AQ14" i="14" s="1"/>
  <c r="AE12" i="14"/>
  <c r="AE14" i="14" s="1"/>
  <c r="AZ12" i="14"/>
  <c r="AZ14" i="14" s="1"/>
  <c r="AZ15" i="14" s="1"/>
  <c r="AN12" i="14"/>
  <c r="AN14" i="14" s="1"/>
  <c r="AY12" i="14"/>
  <c r="AY14" i="14" s="1"/>
  <c r="AM12" i="14"/>
  <c r="AM14" i="14" s="1"/>
  <c r="AW12" i="14"/>
  <c r="AW14" i="14" s="1"/>
  <c r="AK12" i="14"/>
  <c r="AK14" i="14" s="1"/>
  <c r="BD12" i="14"/>
  <c r="BD14" i="14" s="1"/>
  <c r="AR12" i="14"/>
  <c r="AR14" i="14" s="1"/>
  <c r="AF12" i="14"/>
  <c r="AF14" i="14" s="1"/>
  <c r="AF15" i="14" s="1"/>
  <c r="AX12" i="14"/>
  <c r="AX14" i="14" s="1"/>
  <c r="F16" i="15"/>
  <c r="E16" i="15"/>
  <c r="AT13" i="16"/>
  <c r="AT15" i="16" s="1"/>
  <c r="I16" i="16" a="1"/>
  <c r="I16" i="16" s="1"/>
  <c r="B15" i="9"/>
  <c r="AP13" i="10"/>
  <c r="AP15" i="10" s="1"/>
  <c r="BB13" i="10"/>
  <c r="BB15" i="10" s="1"/>
  <c r="AI12" i="11"/>
  <c r="AI14" i="11" s="1"/>
  <c r="AY12" i="11"/>
  <c r="AY14" i="11" s="1"/>
  <c r="AL13" i="11"/>
  <c r="AL15" i="11" s="1"/>
  <c r="BA13" i="11"/>
  <c r="BA15" i="11" s="1"/>
  <c r="B18" i="11"/>
  <c r="E20" i="11" a="1"/>
  <c r="E20" i="11" s="1"/>
  <c r="C20" i="12" a="1"/>
  <c r="C20" i="12" s="1"/>
  <c r="AM12" i="13"/>
  <c r="AM14" i="13" s="1"/>
  <c r="BD12" i="13"/>
  <c r="BD14" i="13" s="1"/>
  <c r="D21" i="13" a="1"/>
  <c r="D21" i="13" s="1"/>
  <c r="C17" i="13"/>
  <c r="A20" i="13"/>
  <c r="AG12" i="14"/>
  <c r="AG14" i="14" s="1"/>
  <c r="BA12" i="14"/>
  <c r="BA14" i="14" s="1"/>
  <c r="BA15" i="14" s="1"/>
  <c r="F22" i="14" a="1"/>
  <c r="F22" i="14" s="1"/>
  <c r="AZ15" i="15"/>
  <c r="B16" i="15"/>
  <c r="AW13" i="16"/>
  <c r="AW15" i="16" s="1"/>
  <c r="AP13" i="8"/>
  <c r="AP15" i="8" s="1"/>
  <c r="BB13" i="8"/>
  <c r="BB15" i="8" s="1"/>
  <c r="B18" i="8"/>
  <c r="AP12" i="9"/>
  <c r="AP14" i="9" s="1"/>
  <c r="BB12" i="9"/>
  <c r="BB14" i="9" s="1"/>
  <c r="AJ13" i="9"/>
  <c r="AJ15" i="9" s="1"/>
  <c r="AV13" i="9"/>
  <c r="AV15" i="9" s="1"/>
  <c r="C15" i="9"/>
  <c r="B17" i="9"/>
  <c r="B19" i="9"/>
  <c r="AQ13" i="10"/>
  <c r="AQ15" i="10" s="1"/>
  <c r="BC13" i="10"/>
  <c r="BC15" i="10" s="1"/>
  <c r="AJ12" i="11"/>
  <c r="AJ14" i="11" s="1"/>
  <c r="BB12" i="11"/>
  <c r="BB14" i="11" s="1"/>
  <c r="AM13" i="11"/>
  <c r="BB13" i="11"/>
  <c r="BB15" i="11" s="1"/>
  <c r="AN12" i="13"/>
  <c r="AN14" i="13" s="1"/>
  <c r="AD13" i="13"/>
  <c r="AD15" i="13" s="1"/>
  <c r="E17" i="13"/>
  <c r="E16" i="13"/>
  <c r="E15" i="13"/>
  <c r="E21" i="13" a="1"/>
  <c r="E21" i="13" s="1"/>
  <c r="AH12" i="14"/>
  <c r="AH14" i="14" s="1"/>
  <c r="BB12" i="14"/>
  <c r="BB14" i="14" s="1"/>
  <c r="BB15" i="15"/>
  <c r="F21" i="16" a="1"/>
  <c r="F21" i="16" s="1"/>
  <c r="F22" i="16" a="1"/>
  <c r="F22" i="16" s="1"/>
  <c r="C20" i="16" a="1"/>
  <c r="C20" i="16" s="1"/>
  <c r="C21" i="16" a="1"/>
  <c r="C21" i="16" s="1"/>
  <c r="I16" i="21" a="1"/>
  <c r="I16" i="21" s="1"/>
  <c r="H15" i="21"/>
  <c r="AP12" i="7"/>
  <c r="AP14" i="7" s="1"/>
  <c r="AJ13" i="7"/>
  <c r="AJ15" i="7" s="1"/>
  <c r="D20" i="7" a="1"/>
  <c r="D20" i="7" s="1"/>
  <c r="D21" i="7" a="1"/>
  <c r="D21" i="7" s="1"/>
  <c r="AE13" i="8"/>
  <c r="AE15" i="8" s="1"/>
  <c r="AQ13" i="8"/>
  <c r="AQ15" i="8" s="1"/>
  <c r="BC13" i="8"/>
  <c r="BC15" i="8" s="1"/>
  <c r="B20" i="8" a="1"/>
  <c r="B20" i="8" s="1"/>
  <c r="AE12" i="9"/>
  <c r="AE14" i="9" s="1"/>
  <c r="AQ12" i="9"/>
  <c r="AQ14" i="9" s="1"/>
  <c r="BC12" i="9"/>
  <c r="BC14" i="9" s="1"/>
  <c r="AK13" i="9"/>
  <c r="AK15" i="9" s="1"/>
  <c r="AW13" i="9"/>
  <c r="AW15" i="9" s="1"/>
  <c r="C17" i="9"/>
  <c r="E20" i="9" a="1"/>
  <c r="E20" i="9" s="1"/>
  <c r="E21" i="9" a="1"/>
  <c r="E21" i="9" s="1"/>
  <c r="AF13" i="10"/>
  <c r="AF15" i="10" s="1"/>
  <c r="AR13" i="10"/>
  <c r="AR15" i="10" s="1"/>
  <c r="BD13" i="10"/>
  <c r="BD15" i="10" s="1"/>
  <c r="AK12" i="11"/>
  <c r="AK14" i="11" s="1"/>
  <c r="AK15" i="11" s="1"/>
  <c r="BC12" i="11"/>
  <c r="BC14" i="11" s="1"/>
  <c r="AN13" i="11"/>
  <c r="AN15" i="11" s="1"/>
  <c r="BC13" i="11"/>
  <c r="AO12" i="13"/>
  <c r="AO14" i="13" s="1"/>
  <c r="AZ13" i="13"/>
  <c r="AZ15" i="13" s="1"/>
  <c r="AN13" i="13"/>
  <c r="AN15" i="13" s="1"/>
  <c r="AY13" i="13"/>
  <c r="AY15" i="13" s="1"/>
  <c r="AM13" i="13"/>
  <c r="AM15" i="13" s="1"/>
  <c r="AW13" i="13"/>
  <c r="AW15" i="13" s="1"/>
  <c r="AK13" i="13"/>
  <c r="AK15" i="13" s="1"/>
  <c r="BD13" i="13"/>
  <c r="BD15" i="13" s="1"/>
  <c r="AR13" i="13"/>
  <c r="AR15" i="13" s="1"/>
  <c r="AF13" i="13"/>
  <c r="AF15" i="13" s="1"/>
  <c r="AU13" i="13"/>
  <c r="AU15" i="13" s="1"/>
  <c r="H15" i="13"/>
  <c r="J20" i="13"/>
  <c r="J19" i="13"/>
  <c r="K15" i="13" s="1"/>
  <c r="AI12" i="14"/>
  <c r="AI14" i="14" s="1"/>
  <c r="BE12" i="14"/>
  <c r="BE14" i="14" s="1"/>
  <c r="B17" i="16"/>
  <c r="AF13" i="8"/>
  <c r="AF15" i="8" s="1"/>
  <c r="AR13" i="8"/>
  <c r="AR15" i="8" s="1"/>
  <c r="AF12" i="9"/>
  <c r="AF14" i="9" s="1"/>
  <c r="AR12" i="9"/>
  <c r="AR14" i="9" s="1"/>
  <c r="AL13" i="9"/>
  <c r="AL15" i="9" s="1"/>
  <c r="AG13" i="10"/>
  <c r="AG15" i="10" s="1"/>
  <c r="AS13" i="10"/>
  <c r="AS15" i="10" s="1"/>
  <c r="D19" i="10"/>
  <c r="AM12" i="11"/>
  <c r="AM14" i="11" s="1"/>
  <c r="BD12" i="11"/>
  <c r="BD14" i="11" s="1"/>
  <c r="AO13" i="11"/>
  <c r="AO15" i="11" s="1"/>
  <c r="BE13" i="11"/>
  <c r="BE15" i="11" s="1"/>
  <c r="M16" i="11"/>
  <c r="E16" i="11"/>
  <c r="E20" i="12" a="1"/>
  <c r="E20" i="12" s="1"/>
  <c r="F21" i="12" a="1"/>
  <c r="F21" i="12" s="1"/>
  <c r="AP12" i="13"/>
  <c r="AP14" i="13" s="1"/>
  <c r="AE15" i="13"/>
  <c r="AV15" i="13"/>
  <c r="AJ12" i="14"/>
  <c r="AJ14" i="14" s="1"/>
  <c r="BF12" i="14"/>
  <c r="BF14" i="14" s="1"/>
  <c r="F18" i="15"/>
  <c r="E18" i="15"/>
  <c r="C18" i="15"/>
  <c r="AU15" i="17"/>
  <c r="F22" i="18" a="1"/>
  <c r="F22" i="18" s="1"/>
  <c r="B20" i="18" a="1"/>
  <c r="B20" i="18" s="1"/>
  <c r="D21" i="18" a="1"/>
  <c r="D21" i="18" s="1"/>
  <c r="B21" i="18" a="1"/>
  <c r="B21" i="18" s="1"/>
  <c r="BD15" i="19"/>
  <c r="B16" i="11"/>
  <c r="B20" i="12" a="1"/>
  <c r="B20" i="12" s="1"/>
  <c r="B21" i="12" a="1"/>
  <c r="B21" i="12" s="1"/>
  <c r="E21" i="14" a="1"/>
  <c r="E21" i="14" s="1"/>
  <c r="E20" i="14" a="1"/>
  <c r="E20" i="14" s="1"/>
  <c r="E16" i="14"/>
  <c r="B18" i="14"/>
  <c r="B20" i="14" a="1"/>
  <c r="B20" i="14" s="1"/>
  <c r="AG12" i="15"/>
  <c r="AG14" i="15" s="1"/>
  <c r="AV12" i="15"/>
  <c r="AV14" i="15" s="1"/>
  <c r="AV15" i="15" s="1"/>
  <c r="AH13" i="15"/>
  <c r="AH15" i="15" s="1"/>
  <c r="AY13" i="15"/>
  <c r="E15" i="15"/>
  <c r="C17" i="15"/>
  <c r="A20" i="15"/>
  <c r="C15" i="16"/>
  <c r="AT13" i="18"/>
  <c r="E17" i="18"/>
  <c r="F17" i="18"/>
  <c r="B17" i="18"/>
  <c r="AZ15" i="19"/>
  <c r="F20" i="19" a="1"/>
  <c r="F20" i="19" s="1"/>
  <c r="F21" i="19" a="1"/>
  <c r="F21" i="19" s="1"/>
  <c r="AX15" i="20"/>
  <c r="D18" i="14"/>
  <c r="AI12" i="15"/>
  <c r="AI14" i="15" s="1"/>
  <c r="AY12" i="15"/>
  <c r="AY14" i="15" s="1"/>
  <c r="AK13" i="15"/>
  <c r="BA13" i="15"/>
  <c r="B20" i="15" a="1"/>
  <c r="B20" i="15" s="1"/>
  <c r="D21" i="15" a="1"/>
  <c r="D21" i="15" s="1"/>
  <c r="E21" i="16" a="1"/>
  <c r="E21" i="16" s="1"/>
  <c r="E20" i="16" a="1"/>
  <c r="E20" i="16" s="1"/>
  <c r="AS15" i="17"/>
  <c r="BD13" i="18"/>
  <c r="AL15" i="19"/>
  <c r="BC15" i="19"/>
  <c r="AT15" i="21"/>
  <c r="E19" i="22"/>
  <c r="E17" i="22"/>
  <c r="E16" i="22"/>
  <c r="E20" i="22" a="1"/>
  <c r="E20" i="22" s="1"/>
  <c r="E18" i="22"/>
  <c r="E15" i="22"/>
  <c r="E21" i="22" a="1"/>
  <c r="E21" i="22" s="1"/>
  <c r="F17" i="23"/>
  <c r="B17" i="23"/>
  <c r="A20" i="23"/>
  <c r="B20" i="11" a="1"/>
  <c r="B20" i="11" s="1"/>
  <c r="B21" i="11" a="1"/>
  <c r="B21" i="11" s="1"/>
  <c r="B17" i="12"/>
  <c r="B19" i="12"/>
  <c r="B19" i="14"/>
  <c r="AM12" i="15"/>
  <c r="AM14" i="15" s="1"/>
  <c r="AM15" i="15" s="1"/>
  <c r="BC12" i="15"/>
  <c r="BC14" i="15" s="1"/>
  <c r="AO13" i="15"/>
  <c r="BE13" i="15"/>
  <c r="BE15" i="15" s="1"/>
  <c r="D16" i="15"/>
  <c r="E15" i="16"/>
  <c r="E19" i="16"/>
  <c r="F15" i="17"/>
  <c r="D15" i="17"/>
  <c r="C16" i="18"/>
  <c r="C19" i="18"/>
  <c r="C17" i="18"/>
  <c r="C18" i="18"/>
  <c r="C15" i="18"/>
  <c r="C20" i="18" a="1"/>
  <c r="C20" i="18" s="1"/>
  <c r="C21" i="18" a="1"/>
  <c r="C21" i="18" s="1"/>
  <c r="AO15" i="19"/>
  <c r="BF15" i="19"/>
  <c r="K15" i="24"/>
  <c r="M16" i="24"/>
  <c r="AN12" i="15"/>
  <c r="AN14" i="15" s="1"/>
  <c r="AN15" i="15" s="1"/>
  <c r="BE12" i="15"/>
  <c r="BE14" i="15" s="1"/>
  <c r="AP13" i="15"/>
  <c r="BF13" i="15"/>
  <c r="E20" i="15" a="1"/>
  <c r="E20" i="15" s="1"/>
  <c r="F22" i="15" a="1"/>
  <c r="F22" i="15" s="1"/>
  <c r="AG15" i="17"/>
  <c r="D19" i="18"/>
  <c r="D17" i="18"/>
  <c r="D18" i="18"/>
  <c r="D16" i="18"/>
  <c r="D20" i="18" a="1"/>
  <c r="D20" i="18" s="1"/>
  <c r="D15" i="18"/>
  <c r="D16" i="25"/>
  <c r="F16" i="25"/>
  <c r="C16" i="25"/>
  <c r="B16" i="12"/>
  <c r="D16" i="13"/>
  <c r="D17" i="13"/>
  <c r="D20" i="13" a="1"/>
  <c r="D20" i="13" s="1"/>
  <c r="D19" i="14"/>
  <c r="AP12" i="15"/>
  <c r="AP14" i="15" s="1"/>
  <c r="BF12" i="15"/>
  <c r="BF14" i="15" s="1"/>
  <c r="AR13" i="15"/>
  <c r="E17" i="16"/>
  <c r="J16" i="17"/>
  <c r="K15" i="17" s="1"/>
  <c r="AY13" i="18"/>
  <c r="AY15" i="18" s="1"/>
  <c r="AM13" i="18"/>
  <c r="AM15" i="18" s="1"/>
  <c r="AX13" i="18"/>
  <c r="AL13" i="18"/>
  <c r="AL15" i="18" s="1"/>
  <c r="BE13" i="18"/>
  <c r="AS13" i="18"/>
  <c r="AS15" i="18" s="1"/>
  <c r="AG13" i="18"/>
  <c r="BB13" i="18"/>
  <c r="BB15" i="18" s="1"/>
  <c r="AK13" i="18"/>
  <c r="BA13" i="18"/>
  <c r="BA15" i="18" s="1"/>
  <c r="AJ13" i="18"/>
  <c r="AZ13" i="18"/>
  <c r="AI13" i="18"/>
  <c r="AI15" i="18" s="1"/>
  <c r="AW13" i="18"/>
  <c r="AH13" i="18"/>
  <c r="AH15" i="18" s="1"/>
  <c r="AV13" i="18"/>
  <c r="AV15" i="18" s="1"/>
  <c r="AF13" i="18"/>
  <c r="AU13" i="18"/>
  <c r="AU15" i="18" s="1"/>
  <c r="AE13" i="18"/>
  <c r="AQ13" i="18"/>
  <c r="AQ15" i="18" s="1"/>
  <c r="AR15" i="19"/>
  <c r="D15" i="20"/>
  <c r="D21" i="20" a="1"/>
  <c r="D21" i="20" s="1"/>
  <c r="D20" i="20" a="1"/>
  <c r="D20" i="20" s="1"/>
  <c r="D18" i="20"/>
  <c r="D19" i="20"/>
  <c r="D17" i="20"/>
  <c r="D16" i="20"/>
  <c r="AE15" i="21"/>
  <c r="F20" i="12" a="1"/>
  <c r="F20" i="12" s="1"/>
  <c r="D17" i="14"/>
  <c r="AQ12" i="15"/>
  <c r="AQ14" i="15" s="1"/>
  <c r="AD13" i="15"/>
  <c r="C16" i="15"/>
  <c r="F21" i="15" a="1"/>
  <c r="F21" i="15" s="1"/>
  <c r="F20" i="15" a="1"/>
  <c r="F20" i="15" s="1"/>
  <c r="AS15" i="19"/>
  <c r="E21" i="20" a="1"/>
  <c r="E21" i="20" s="1"/>
  <c r="E20" i="20" a="1"/>
  <c r="E20" i="20" s="1"/>
  <c r="E15" i="20"/>
  <c r="E17" i="20"/>
  <c r="E19" i="20"/>
  <c r="E16" i="20"/>
  <c r="E18" i="20"/>
  <c r="AV12" i="27"/>
  <c r="AV14" i="27" s="1"/>
  <c r="AV15" i="27" s="1"/>
  <c r="AJ12" i="27"/>
  <c r="AJ14" i="27" s="1"/>
  <c r="AU12" i="27"/>
  <c r="AU14" i="27" s="1"/>
  <c r="AI12" i="27"/>
  <c r="AI14" i="27" s="1"/>
  <c r="AI15" i="27" s="1"/>
  <c r="BD12" i="27"/>
  <c r="BD14" i="27" s="1"/>
  <c r="BD15" i="27" s="1"/>
  <c r="AP12" i="27"/>
  <c r="AP14" i="27" s="1"/>
  <c r="BC12" i="27"/>
  <c r="BC14" i="27" s="1"/>
  <c r="BC15" i="27" s="1"/>
  <c r="AO12" i="27"/>
  <c r="AO14" i="27" s="1"/>
  <c r="BB12" i="27"/>
  <c r="BB14" i="27" s="1"/>
  <c r="AN12" i="27"/>
  <c r="AN14" i="27" s="1"/>
  <c r="AY12" i="27"/>
  <c r="AY14" i="27" s="1"/>
  <c r="AY15" i="27" s="1"/>
  <c r="AK12" i="27"/>
  <c r="AK14" i="27" s="1"/>
  <c r="AK15" i="27" s="1"/>
  <c r="AW12" i="27"/>
  <c r="AW14" i="27" s="1"/>
  <c r="AD12" i="27"/>
  <c r="AD14" i="27" s="1"/>
  <c r="AS12" i="27"/>
  <c r="AS14" i="27" s="1"/>
  <c r="AS15" i="27" s="1"/>
  <c r="AR12" i="27"/>
  <c r="AR14" i="27" s="1"/>
  <c r="AR15" i="27" s="1"/>
  <c r="AQ12" i="27"/>
  <c r="AQ14" i="27" s="1"/>
  <c r="AQ15" i="27" s="1"/>
  <c r="AM12" i="27"/>
  <c r="AM14" i="27" s="1"/>
  <c r="AM15" i="27" s="1"/>
  <c r="AL12" i="27"/>
  <c r="AL14" i="27" s="1"/>
  <c r="BF12" i="27"/>
  <c r="BF14" i="27" s="1"/>
  <c r="BF15" i="27" s="1"/>
  <c r="AH12" i="27"/>
  <c r="AH14" i="27" s="1"/>
  <c r="AH15" i="27" s="1"/>
  <c r="BA12" i="27"/>
  <c r="BA14" i="27" s="1"/>
  <c r="AF12" i="27"/>
  <c r="AF14" i="27" s="1"/>
  <c r="AF15" i="27" s="1"/>
  <c r="BE12" i="27"/>
  <c r="BE14" i="27" s="1"/>
  <c r="BE15" i="27" s="1"/>
  <c r="AX12" i="27"/>
  <c r="AX14" i="27" s="1"/>
  <c r="AT12" i="27"/>
  <c r="AT14" i="27" s="1"/>
  <c r="AG12" i="27"/>
  <c r="AG14" i="27" s="1"/>
  <c r="AZ12" i="27"/>
  <c r="AZ14" i="27" s="1"/>
  <c r="AN15" i="27"/>
  <c r="B16" i="14"/>
  <c r="AX13" i="15"/>
  <c r="AX15" i="15" s="1"/>
  <c r="AL13" i="15"/>
  <c r="AL15" i="15" s="1"/>
  <c r="AU13" i="15"/>
  <c r="AI13" i="15"/>
  <c r="AI15" i="15" s="1"/>
  <c r="BC13" i="15"/>
  <c r="BC15" i="15" s="1"/>
  <c r="AQ13" i="15"/>
  <c r="AE13" i="15"/>
  <c r="AT13" i="15"/>
  <c r="AT15" i="15" s="1"/>
  <c r="D15" i="15"/>
  <c r="D18" i="15"/>
  <c r="BD15" i="17"/>
  <c r="AO13" i="18"/>
  <c r="C21" i="23" a="1"/>
  <c r="C21" i="23" s="1"/>
  <c r="AE12" i="27"/>
  <c r="AE14" i="27" s="1"/>
  <c r="AE15" i="27" s="1"/>
  <c r="BD12" i="15"/>
  <c r="BD14" i="15" s="1"/>
  <c r="BD15" i="15" s="1"/>
  <c r="AR12" i="15"/>
  <c r="AR14" i="15" s="1"/>
  <c r="AF12" i="15"/>
  <c r="AF14" i="15" s="1"/>
  <c r="AF15" i="15" s="1"/>
  <c r="BA12" i="15"/>
  <c r="BA14" i="15" s="1"/>
  <c r="AO12" i="15"/>
  <c r="AO14" i="15" s="1"/>
  <c r="AD12" i="15"/>
  <c r="AD14" i="15" s="1"/>
  <c r="AW12" i="15"/>
  <c r="AW14" i="15" s="1"/>
  <c r="AK12" i="15"/>
  <c r="AK14" i="15" s="1"/>
  <c r="AT12" i="15"/>
  <c r="AT14" i="15" s="1"/>
  <c r="AP13" i="18"/>
  <c r="AP15" i="18" s="1"/>
  <c r="AN15" i="21"/>
  <c r="F21" i="22" a="1"/>
  <c r="F21" i="22" s="1"/>
  <c r="F20" i="22" a="1"/>
  <c r="F20" i="22" s="1"/>
  <c r="F22" i="22" a="1"/>
  <c r="F22" i="22" s="1"/>
  <c r="D21" i="22" a="1"/>
  <c r="D21" i="22" s="1"/>
  <c r="B20" i="22" a="1"/>
  <c r="B20" i="22" s="1"/>
  <c r="K15" i="22"/>
  <c r="M16" i="22"/>
  <c r="AE12" i="15"/>
  <c r="AE14" i="15" s="1"/>
  <c r="AU12" i="15"/>
  <c r="AU14" i="15" s="1"/>
  <c r="AG13" i="15"/>
  <c r="AG15" i="15" s="1"/>
  <c r="AW13" i="15"/>
  <c r="H15" i="15"/>
  <c r="B16" i="16"/>
  <c r="B21" i="16" a="1"/>
  <c r="B21" i="16" s="1"/>
  <c r="B20" i="16" a="1"/>
  <c r="B20" i="16" s="1"/>
  <c r="E16" i="16"/>
  <c r="AR13" i="18"/>
  <c r="AW15" i="20"/>
  <c r="AO15" i="21"/>
  <c r="B21" i="23" a="1"/>
  <c r="B21" i="23" s="1"/>
  <c r="F20" i="23" a="1"/>
  <c r="F20" i="23" s="1"/>
  <c r="F22" i="23" a="1"/>
  <c r="F22" i="23" s="1"/>
  <c r="F21" i="23" a="1"/>
  <c r="F21" i="23" s="1"/>
  <c r="C20" i="23" a="1"/>
  <c r="C20" i="23" s="1"/>
  <c r="B20" i="23" a="1"/>
  <c r="B20" i="23" s="1"/>
  <c r="AJ12" i="17"/>
  <c r="AJ14" i="17" s="1"/>
  <c r="AV12" i="17"/>
  <c r="AV14" i="17" s="1"/>
  <c r="AP13" i="17"/>
  <c r="BB13" i="17"/>
  <c r="AO12" i="18"/>
  <c r="AO14" i="18" s="1"/>
  <c r="AS15" i="21"/>
  <c r="F18" i="23"/>
  <c r="C18" i="23"/>
  <c r="B18" i="23"/>
  <c r="AU12" i="24"/>
  <c r="AU14" i="24" s="1"/>
  <c r="D21" i="21" a="1"/>
  <c r="D21" i="21" s="1"/>
  <c r="AQ15" i="23"/>
  <c r="B15" i="17"/>
  <c r="BE12" i="18"/>
  <c r="BE14" i="18" s="1"/>
  <c r="AS12" i="18"/>
  <c r="AS14" i="18" s="1"/>
  <c r="AG12" i="18"/>
  <c r="AG14" i="18" s="1"/>
  <c r="BD12" i="18"/>
  <c r="BD14" i="18" s="1"/>
  <c r="AR12" i="18"/>
  <c r="AR14" i="18" s="1"/>
  <c r="AF12" i="18"/>
  <c r="AF14" i="18" s="1"/>
  <c r="AY12" i="18"/>
  <c r="AY14" i="18" s="1"/>
  <c r="AT12" i="18"/>
  <c r="AT14" i="18" s="1"/>
  <c r="E21" i="18" a="1"/>
  <c r="E21" i="18" s="1"/>
  <c r="AT15" i="19"/>
  <c r="E16" i="19"/>
  <c r="E21" i="19" a="1"/>
  <c r="E21" i="19" s="1"/>
  <c r="E20" i="19" a="1"/>
  <c r="E20" i="19" s="1"/>
  <c r="E15" i="19"/>
  <c r="E17" i="19"/>
  <c r="F15" i="20"/>
  <c r="BE12" i="21"/>
  <c r="BE14" i="21" s="1"/>
  <c r="BE15" i="21" s="1"/>
  <c r="AS12" i="21"/>
  <c r="AS14" i="21" s="1"/>
  <c r="AG12" i="21"/>
  <c r="AG14" i="21" s="1"/>
  <c r="AZ12" i="21"/>
  <c r="AZ14" i="21" s="1"/>
  <c r="AM12" i="21"/>
  <c r="AM14" i="21" s="1"/>
  <c r="AY12" i="21"/>
  <c r="AY14" i="21" s="1"/>
  <c r="AL12" i="21"/>
  <c r="AL14" i="21" s="1"/>
  <c r="AX12" i="21"/>
  <c r="AX14" i="21" s="1"/>
  <c r="AK12" i="21"/>
  <c r="AK14" i="21" s="1"/>
  <c r="AU12" i="21"/>
  <c r="AU14" i="21" s="1"/>
  <c r="AH12" i="21"/>
  <c r="AH14" i="21" s="1"/>
  <c r="BF12" i="21"/>
  <c r="BF14" i="21" s="1"/>
  <c r="AR12" i="21"/>
  <c r="AR14" i="21" s="1"/>
  <c r="AE12" i="21"/>
  <c r="AE14" i="21" s="1"/>
  <c r="BA12" i="21"/>
  <c r="BA14" i="21" s="1"/>
  <c r="BA15" i="21" s="1"/>
  <c r="AN12" i="21"/>
  <c r="AN14" i="21" s="1"/>
  <c r="BD12" i="21"/>
  <c r="BD14" i="21" s="1"/>
  <c r="BD15" i="21" s="1"/>
  <c r="AX15" i="24"/>
  <c r="F21" i="26" a="1"/>
  <c r="F21" i="26" s="1"/>
  <c r="F20" i="26" a="1"/>
  <c r="F20" i="26" s="1"/>
  <c r="F22" i="26" a="1"/>
  <c r="F22" i="26" s="1"/>
  <c r="B17" i="15"/>
  <c r="AP12" i="16"/>
  <c r="AP14" i="16" s="1"/>
  <c r="BB12" i="16"/>
  <c r="BB14" i="16" s="1"/>
  <c r="AN12" i="17"/>
  <c r="AN14" i="17" s="1"/>
  <c r="AN15" i="17" s="1"/>
  <c r="AZ12" i="17"/>
  <c r="AZ14" i="17" s="1"/>
  <c r="AZ15" i="17" s="1"/>
  <c r="AH13" i="17"/>
  <c r="AH15" i="17" s="1"/>
  <c r="AT13" i="17"/>
  <c r="AT15" i="17" s="1"/>
  <c r="BF13" i="17"/>
  <c r="BF15" i="17" s="1"/>
  <c r="C15" i="17"/>
  <c r="E18" i="17"/>
  <c r="B20" i="17" a="1"/>
  <c r="B20" i="17" s="1"/>
  <c r="B21" i="17" a="1"/>
  <c r="B21" i="17" s="1"/>
  <c r="AE12" i="18"/>
  <c r="AE14" i="18" s="1"/>
  <c r="AU12" i="18"/>
  <c r="AU14" i="18" s="1"/>
  <c r="B15" i="18"/>
  <c r="AU15" i="20"/>
  <c r="AF12" i="21"/>
  <c r="AF14" i="21" s="1"/>
  <c r="AF15" i="21" s="1"/>
  <c r="AJ15" i="24"/>
  <c r="E17" i="26"/>
  <c r="F17" i="26"/>
  <c r="D17" i="26"/>
  <c r="C17" i="26"/>
  <c r="A20" i="26"/>
  <c r="F16" i="27"/>
  <c r="E16" i="27"/>
  <c r="B16" i="27"/>
  <c r="D16" i="27"/>
  <c r="AF15" i="19"/>
  <c r="AY15" i="19"/>
  <c r="AI12" i="21"/>
  <c r="AI14" i="21" s="1"/>
  <c r="B21" i="21" a="1"/>
  <c r="B21" i="21" s="1"/>
  <c r="BE15" i="22"/>
  <c r="F15" i="25"/>
  <c r="B15" i="25"/>
  <c r="D15" i="25"/>
  <c r="B17" i="26"/>
  <c r="AP12" i="17"/>
  <c r="AP14" i="17" s="1"/>
  <c r="BB12" i="17"/>
  <c r="BB14" i="17" s="1"/>
  <c r="AJ13" i="17"/>
  <c r="AV13" i="17"/>
  <c r="E15" i="17"/>
  <c r="B17" i="17"/>
  <c r="C20" i="17" a="1"/>
  <c r="C20" i="17" s="1"/>
  <c r="C21" i="17" a="1"/>
  <c r="C21" i="17" s="1"/>
  <c r="AI12" i="18"/>
  <c r="AI14" i="18" s="1"/>
  <c r="AW12" i="18"/>
  <c r="AW14" i="18" s="1"/>
  <c r="B18" i="18"/>
  <c r="AG15" i="19"/>
  <c r="F22" i="19" a="1"/>
  <c r="F22" i="19" s="1"/>
  <c r="AJ12" i="21"/>
  <c r="AJ14" i="21" s="1"/>
  <c r="D19" i="24"/>
  <c r="F19" i="24"/>
  <c r="E19" i="24"/>
  <c r="C19" i="24"/>
  <c r="A21" i="24"/>
  <c r="AW15" i="27"/>
  <c r="E17" i="15"/>
  <c r="AG12" i="16"/>
  <c r="AG14" i="16" s="1"/>
  <c r="AS12" i="16"/>
  <c r="AS14" i="16" s="1"/>
  <c r="AE12" i="17"/>
  <c r="AE14" i="17" s="1"/>
  <c r="AE15" i="17" s="1"/>
  <c r="AQ12" i="17"/>
  <c r="AQ14" i="17" s="1"/>
  <c r="AQ15" i="17" s="1"/>
  <c r="AK13" i="17"/>
  <c r="AK15" i="17" s="1"/>
  <c r="D21" i="17" a="1"/>
  <c r="D21" i="17" s="1"/>
  <c r="D20" i="17" a="1"/>
  <c r="D20" i="17" s="1"/>
  <c r="B16" i="17"/>
  <c r="AJ12" i="18"/>
  <c r="AJ14" i="18" s="1"/>
  <c r="AX12" i="18"/>
  <c r="AX14" i="18" s="1"/>
  <c r="F21" i="18" a="1"/>
  <c r="F21" i="18" s="1"/>
  <c r="F20" i="18" a="1"/>
  <c r="F20" i="18" s="1"/>
  <c r="AH15" i="19"/>
  <c r="M16" i="19"/>
  <c r="B21" i="19" a="1"/>
  <c r="B21" i="19" s="1"/>
  <c r="B20" i="19" a="1"/>
  <c r="B20" i="19" s="1"/>
  <c r="B18" i="20"/>
  <c r="AO12" i="21"/>
  <c r="AO14" i="21" s="1"/>
  <c r="C19" i="21"/>
  <c r="C18" i="21"/>
  <c r="C15" i="21"/>
  <c r="AL15" i="22"/>
  <c r="AE15" i="23"/>
  <c r="AK12" i="18"/>
  <c r="AK14" i="18" s="1"/>
  <c r="AZ12" i="18"/>
  <c r="AZ14" i="18" s="1"/>
  <c r="AL15" i="21"/>
  <c r="I16" i="22" a="1"/>
  <c r="I16" i="22" s="1"/>
  <c r="BD15" i="24"/>
  <c r="F15" i="24"/>
  <c r="E15" i="24"/>
  <c r="F20" i="24" a="1"/>
  <c r="F20" i="24" s="1"/>
  <c r="E20" i="24" a="1"/>
  <c r="E20" i="24" s="1"/>
  <c r="AH15" i="25"/>
  <c r="F15" i="28"/>
  <c r="B15" i="28"/>
  <c r="F20" i="21" a="1"/>
  <c r="F20" i="21" s="1"/>
  <c r="D20" i="21" a="1"/>
  <c r="D20" i="21" s="1"/>
  <c r="F21" i="21" a="1"/>
  <c r="F21" i="21" s="1"/>
  <c r="I16" i="23" a="1"/>
  <c r="I16" i="23" s="1"/>
  <c r="BC12" i="24"/>
  <c r="BC14" i="24" s="1"/>
  <c r="AQ12" i="24"/>
  <c r="AQ14" i="24" s="1"/>
  <c r="AE12" i="24"/>
  <c r="AE14" i="24" s="1"/>
  <c r="BB12" i="24"/>
  <c r="BB14" i="24" s="1"/>
  <c r="AO12" i="24"/>
  <c r="AO14" i="24" s="1"/>
  <c r="AZ12" i="24"/>
  <c r="AZ14" i="24" s="1"/>
  <c r="AM12" i="24"/>
  <c r="AM14" i="24" s="1"/>
  <c r="AM15" i="24" s="1"/>
  <c r="AY12" i="24"/>
  <c r="AY14" i="24" s="1"/>
  <c r="AL12" i="24"/>
  <c r="AL14" i="24" s="1"/>
  <c r="AX12" i="24"/>
  <c r="AX14" i="24" s="1"/>
  <c r="AK12" i="24"/>
  <c r="AK14" i="24" s="1"/>
  <c r="AR12" i="24"/>
  <c r="AR14" i="24" s="1"/>
  <c r="AR15" i="24" s="1"/>
  <c r="AP12" i="24"/>
  <c r="AP14" i="24" s="1"/>
  <c r="AN12" i="24"/>
  <c r="AN14" i="24" s="1"/>
  <c r="AN15" i="24" s="1"/>
  <c r="BF12" i="24"/>
  <c r="BF14" i="24" s="1"/>
  <c r="BF15" i="24" s="1"/>
  <c r="AJ12" i="24"/>
  <c r="AJ14" i="24" s="1"/>
  <c r="BD12" i="24"/>
  <c r="BD14" i="24" s="1"/>
  <c r="AH12" i="24"/>
  <c r="AH14" i="24" s="1"/>
  <c r="BA12" i="24"/>
  <c r="BA14" i="24" s="1"/>
  <c r="AG12" i="24"/>
  <c r="AG14" i="24" s="1"/>
  <c r="AW12" i="24"/>
  <c r="AW14" i="24" s="1"/>
  <c r="AF12" i="24"/>
  <c r="AF14" i="24" s="1"/>
  <c r="AS12" i="24"/>
  <c r="AS14" i="24" s="1"/>
  <c r="BE15" i="24"/>
  <c r="AP12" i="20"/>
  <c r="AP14" i="20" s="1"/>
  <c r="BB12" i="20"/>
  <c r="BB14" i="20" s="1"/>
  <c r="AJ13" i="20"/>
  <c r="AV13" i="20"/>
  <c r="AV15" i="20" s="1"/>
  <c r="AK13" i="21"/>
  <c r="AK15" i="21" s="1"/>
  <c r="AZ13" i="21"/>
  <c r="AZ15" i="21" s="1"/>
  <c r="AJ12" i="22"/>
  <c r="AJ14" i="22" s="1"/>
  <c r="AZ12" i="22"/>
  <c r="AZ14" i="22" s="1"/>
  <c r="C19" i="22"/>
  <c r="C21" i="22" a="1"/>
  <c r="C21" i="22" s="1"/>
  <c r="AF13" i="24"/>
  <c r="AF15" i="24" s="1"/>
  <c r="BC13" i="24"/>
  <c r="AP13" i="19"/>
  <c r="BB13" i="19"/>
  <c r="AH12" i="20"/>
  <c r="AH14" i="20" s="1"/>
  <c r="AT12" i="20"/>
  <c r="AT14" i="20" s="1"/>
  <c r="BF12" i="20"/>
  <c r="BF14" i="20" s="1"/>
  <c r="AN13" i="20"/>
  <c r="AZ13" i="20"/>
  <c r="AP13" i="21"/>
  <c r="AP15" i="21" s="1"/>
  <c r="M16" i="21"/>
  <c r="E21" i="21" a="1"/>
  <c r="E21" i="21" s="1"/>
  <c r="AO12" i="22"/>
  <c r="AO14" i="22" s="1"/>
  <c r="BD12" i="22"/>
  <c r="BD14" i="22" s="1"/>
  <c r="BD15" i="22" s="1"/>
  <c r="B18" i="22"/>
  <c r="B16" i="22"/>
  <c r="F15" i="22"/>
  <c r="C17" i="22"/>
  <c r="C20" i="22" a="1"/>
  <c r="C20" i="22" s="1"/>
  <c r="W87" i="22"/>
  <c r="AX13" i="23"/>
  <c r="AX15" i="23" s="1"/>
  <c r="AL13" i="23"/>
  <c r="AL15" i="23" s="1"/>
  <c r="AV13" i="23"/>
  <c r="AV15" i="23" s="1"/>
  <c r="AJ13" i="23"/>
  <c r="AJ15" i="23" s="1"/>
  <c r="AU13" i="23"/>
  <c r="AU15" i="23" s="1"/>
  <c r="AI13" i="23"/>
  <c r="AI15" i="23" s="1"/>
  <c r="BF13" i="23"/>
  <c r="BF15" i="23" s="1"/>
  <c r="AT13" i="23"/>
  <c r="AT15" i="23" s="1"/>
  <c r="AH13" i="23"/>
  <c r="AH15" i="23" s="1"/>
  <c r="AW13" i="23"/>
  <c r="AW15" i="23" s="1"/>
  <c r="AO13" i="24"/>
  <c r="AO15" i="24" s="1"/>
  <c r="B16" i="24"/>
  <c r="B19" i="24"/>
  <c r="B17" i="24"/>
  <c r="B18" i="24"/>
  <c r="B20" i="24" a="1"/>
  <c r="B20" i="24" s="1"/>
  <c r="B21" i="24" a="1"/>
  <c r="B21" i="24" s="1"/>
  <c r="C19" i="25"/>
  <c r="C20" i="25" a="1"/>
  <c r="C20" i="25" s="1"/>
  <c r="C18" i="25"/>
  <c r="J15" i="27"/>
  <c r="H15" i="22"/>
  <c r="AP13" i="24"/>
  <c r="AP15" i="24" s="1"/>
  <c r="C17" i="24"/>
  <c r="H15" i="26"/>
  <c r="AL15" i="27"/>
  <c r="M16" i="28"/>
  <c r="AJ12" i="20"/>
  <c r="AJ14" i="20" s="1"/>
  <c r="AV12" i="20"/>
  <c r="AV14" i="20" s="1"/>
  <c r="AP13" i="20"/>
  <c r="BB13" i="20"/>
  <c r="BB15" i="20" s="1"/>
  <c r="AY13" i="21"/>
  <c r="AM13" i="21"/>
  <c r="AM15" i="21" s="1"/>
  <c r="AU13" i="21"/>
  <c r="AU15" i="21" s="1"/>
  <c r="AI13" i="21"/>
  <c r="AR13" i="21"/>
  <c r="AR15" i="21" s="1"/>
  <c r="BF13" i="21"/>
  <c r="BF15" i="21" s="1"/>
  <c r="BC13" i="22"/>
  <c r="BC15" i="22" s="1"/>
  <c r="AQ13" i="22"/>
  <c r="AQ15" i="22" s="1"/>
  <c r="AE13" i="22"/>
  <c r="BA13" i="22"/>
  <c r="BA15" i="22" s="1"/>
  <c r="AO13" i="22"/>
  <c r="AD13" i="22"/>
  <c r="AD15" i="22" s="1"/>
  <c r="AY13" i="22"/>
  <c r="AM13" i="22"/>
  <c r="AM15" i="22" s="1"/>
  <c r="AT13" i="22"/>
  <c r="AT15" i="22" s="1"/>
  <c r="D16" i="22"/>
  <c r="D19" i="22"/>
  <c r="D17" i="22"/>
  <c r="C15" i="22"/>
  <c r="C18" i="22"/>
  <c r="D20" i="22" a="1"/>
  <c r="D20" i="22" s="1"/>
  <c r="AQ13" i="24"/>
  <c r="AQ15" i="24" s="1"/>
  <c r="C21" i="24" a="1"/>
  <c r="C21" i="24" s="1"/>
  <c r="F22" i="24" a="1"/>
  <c r="F22" i="24" s="1"/>
  <c r="AL15" i="25"/>
  <c r="E19" i="25"/>
  <c r="E20" i="25" a="1"/>
  <c r="E20" i="25" s="1"/>
  <c r="E15" i="25"/>
  <c r="E16" i="25"/>
  <c r="C15" i="29"/>
  <c r="C18" i="29"/>
  <c r="C21" i="29" a="1"/>
  <c r="C21" i="29" s="1"/>
  <c r="C17" i="29"/>
  <c r="C19" i="29"/>
  <c r="C20" i="29" a="1"/>
  <c r="C20" i="29" s="1"/>
  <c r="C16" i="29"/>
  <c r="AW12" i="22"/>
  <c r="AW14" i="22" s="1"/>
  <c r="AK12" i="22"/>
  <c r="AK14" i="22" s="1"/>
  <c r="AK15" i="22" s="1"/>
  <c r="AU12" i="22"/>
  <c r="AU14" i="22" s="1"/>
  <c r="AU15" i="22" s="1"/>
  <c r="AI12" i="22"/>
  <c r="AI14" i="22" s="1"/>
  <c r="AI15" i="22" s="1"/>
  <c r="BE12" i="22"/>
  <c r="BE14" i="22" s="1"/>
  <c r="AS12" i="22"/>
  <c r="AS14" i="22" s="1"/>
  <c r="AS15" i="22" s="1"/>
  <c r="AG12" i="22"/>
  <c r="AG14" i="22" s="1"/>
  <c r="AG15" i="22" s="1"/>
  <c r="AT12" i="22"/>
  <c r="AT14" i="22" s="1"/>
  <c r="AK15" i="23"/>
  <c r="AS13" i="24"/>
  <c r="D20" i="24" a="1"/>
  <c r="D20" i="24" s="1"/>
  <c r="C15" i="25"/>
  <c r="E17" i="25"/>
  <c r="AM15" i="26"/>
  <c r="E18" i="29"/>
  <c r="E20" i="29" a="1"/>
  <c r="E20" i="29" s="1"/>
  <c r="E21" i="29" a="1"/>
  <c r="E21" i="29" s="1"/>
  <c r="E17" i="29"/>
  <c r="E19" i="29"/>
  <c r="E15" i="29"/>
  <c r="E15" i="18"/>
  <c r="E20" i="18" a="1"/>
  <c r="E20" i="18" s="1"/>
  <c r="AI13" i="19"/>
  <c r="AI15" i="19" s="1"/>
  <c r="AU13" i="19"/>
  <c r="AU15" i="19" s="1"/>
  <c r="B15" i="19"/>
  <c r="AM12" i="20"/>
  <c r="AM14" i="20" s="1"/>
  <c r="AM15" i="20" s="1"/>
  <c r="AY12" i="20"/>
  <c r="AY14" i="20" s="1"/>
  <c r="AY15" i="20" s="1"/>
  <c r="AG13" i="20"/>
  <c r="AG15" i="20" s="1"/>
  <c r="AS13" i="20"/>
  <c r="AS15" i="20" s="1"/>
  <c r="BE13" i="20"/>
  <c r="BE15" i="20" s="1"/>
  <c r="AG13" i="21"/>
  <c r="AV13" i="21"/>
  <c r="AV15" i="21" s="1"/>
  <c r="AE12" i="22"/>
  <c r="AE14" i="22" s="1"/>
  <c r="AV12" i="22"/>
  <c r="AV14" i="22" s="1"/>
  <c r="AV15" i="22" s="1"/>
  <c r="AW15" i="22"/>
  <c r="F19" i="23"/>
  <c r="B19" i="23"/>
  <c r="AD13" i="24"/>
  <c r="AD15" i="24" s="1"/>
  <c r="D17" i="24"/>
  <c r="F17" i="24"/>
  <c r="A20" i="24"/>
  <c r="D15" i="28"/>
  <c r="D21" i="28" a="1"/>
  <c r="D21" i="28" s="1"/>
  <c r="D20" i="28" a="1"/>
  <c r="D20" i="28" s="1"/>
  <c r="D18" i="28"/>
  <c r="D16" i="28"/>
  <c r="D19" i="28"/>
  <c r="AP12" i="19"/>
  <c r="AP14" i="19" s="1"/>
  <c r="BB12" i="19"/>
  <c r="BB14" i="19" s="1"/>
  <c r="AJ13" i="19"/>
  <c r="AJ15" i="19" s="1"/>
  <c r="AV13" i="19"/>
  <c r="AV15" i="19" s="1"/>
  <c r="D20" i="19" a="1"/>
  <c r="D20" i="19" s="1"/>
  <c r="D21" i="19" a="1"/>
  <c r="D21" i="19" s="1"/>
  <c r="AN12" i="20"/>
  <c r="AN14" i="20" s="1"/>
  <c r="AZ12" i="20"/>
  <c r="AZ14" i="20" s="1"/>
  <c r="AH13" i="20"/>
  <c r="AH15" i="20" s="1"/>
  <c r="AT13" i="20"/>
  <c r="AT15" i="20" s="1"/>
  <c r="BF13" i="20"/>
  <c r="C15" i="20"/>
  <c r="AH13" i="21"/>
  <c r="AH15" i="21" s="1"/>
  <c r="AW13" i="21"/>
  <c r="AW15" i="21" s="1"/>
  <c r="AF12" i="22"/>
  <c r="AF14" i="22" s="1"/>
  <c r="AF15" i="22" s="1"/>
  <c r="AX12" i="22"/>
  <c r="AX14" i="22" s="1"/>
  <c r="AX15" i="22" s="1"/>
  <c r="B21" i="22" a="1"/>
  <c r="B21" i="22" s="1"/>
  <c r="E19" i="23"/>
  <c r="AY13" i="24"/>
  <c r="AW13" i="24"/>
  <c r="AW15" i="24" s="1"/>
  <c r="AK13" i="24"/>
  <c r="AK15" i="24" s="1"/>
  <c r="AZ13" i="24"/>
  <c r="AZ15" i="24" s="1"/>
  <c r="AL13" i="24"/>
  <c r="AL15" i="24" s="1"/>
  <c r="AV13" i="24"/>
  <c r="AV15" i="24" s="1"/>
  <c r="AI13" i="24"/>
  <c r="AI15" i="24" s="1"/>
  <c r="AU13" i="24"/>
  <c r="AU15" i="24" s="1"/>
  <c r="AH13" i="24"/>
  <c r="AH15" i="24" s="1"/>
  <c r="AT13" i="24"/>
  <c r="AT15" i="24" s="1"/>
  <c r="AG13" i="24"/>
  <c r="BA13" i="24"/>
  <c r="BA15" i="24" s="1"/>
  <c r="AV15" i="25"/>
  <c r="C21" i="25" a="1"/>
  <c r="C21" i="25" s="1"/>
  <c r="B21" i="26" a="1"/>
  <c r="B21" i="26" s="1"/>
  <c r="B19" i="26"/>
  <c r="B16" i="26"/>
  <c r="B18" i="26"/>
  <c r="B20" i="26" a="1"/>
  <c r="B20" i="26" s="1"/>
  <c r="B15" i="26"/>
  <c r="F15" i="26"/>
  <c r="E15" i="26"/>
  <c r="D15" i="26"/>
  <c r="AE12" i="19"/>
  <c r="AE14" i="19" s="1"/>
  <c r="AE15" i="19" s="1"/>
  <c r="AQ12" i="19"/>
  <c r="AQ14" i="19" s="1"/>
  <c r="AQ15" i="19" s="1"/>
  <c r="AK13" i="19"/>
  <c r="AK15" i="19" s="1"/>
  <c r="B17" i="19"/>
  <c r="AD12" i="20"/>
  <c r="AD14" i="20" s="1"/>
  <c r="AD15" i="20" s="1"/>
  <c r="AO12" i="20"/>
  <c r="AO14" i="20" s="1"/>
  <c r="AO15" i="20" s="1"/>
  <c r="AI13" i="20"/>
  <c r="AI15" i="20" s="1"/>
  <c r="C17" i="20"/>
  <c r="AJ13" i="21"/>
  <c r="AJ15" i="21" s="1"/>
  <c r="AX13" i="21"/>
  <c r="AX15" i="21" s="1"/>
  <c r="F15" i="21"/>
  <c r="AH12" i="22"/>
  <c r="AH14" i="22" s="1"/>
  <c r="AH15" i="22" s="1"/>
  <c r="AY12" i="22"/>
  <c r="AY14" i="22" s="1"/>
  <c r="AJ13" i="22"/>
  <c r="AJ15" i="22" s="1"/>
  <c r="AZ13" i="22"/>
  <c r="AZ15" i="22" s="1"/>
  <c r="B19" i="22"/>
  <c r="AO13" i="23"/>
  <c r="BE13" i="23"/>
  <c r="BE15" i="23" s="1"/>
  <c r="AE13" i="24"/>
  <c r="AE15" i="24" s="1"/>
  <c r="BB13" i="24"/>
  <c r="BB15" i="24" s="1"/>
  <c r="AX15" i="25"/>
  <c r="D18" i="25"/>
  <c r="BB15" i="26"/>
  <c r="AS15" i="26"/>
  <c r="C15" i="26"/>
  <c r="AT15" i="27"/>
  <c r="AJ15" i="25"/>
  <c r="B20" i="28" a="1"/>
  <c r="B20" i="28" s="1"/>
  <c r="B21" i="28" a="1"/>
  <c r="B21" i="28" s="1"/>
  <c r="F22" i="28" a="1"/>
  <c r="F22" i="28" s="1"/>
  <c r="F20" i="28" a="1"/>
  <c r="F20" i="28" s="1"/>
  <c r="F21" i="28" a="1"/>
  <c r="F21" i="28" s="1"/>
  <c r="C20" i="26" a="1"/>
  <c r="C20" i="26" s="1"/>
  <c r="AV15" i="28"/>
  <c r="BD13" i="29"/>
  <c r="BD15" i="29" s="1"/>
  <c r="AR13" i="29"/>
  <c r="AF13" i="29"/>
  <c r="AF15" i="29" s="1"/>
  <c r="BC13" i="29"/>
  <c r="BC15" i="29" s="1"/>
  <c r="AQ13" i="29"/>
  <c r="AQ15" i="29" s="1"/>
  <c r="AE13" i="29"/>
  <c r="AE15" i="29" s="1"/>
  <c r="BF13" i="29"/>
  <c r="AP13" i="29"/>
  <c r="AP15" i="29" s="1"/>
  <c r="BE13" i="29"/>
  <c r="BE15" i="29" s="1"/>
  <c r="AO13" i="29"/>
  <c r="BB13" i="29"/>
  <c r="BB15" i="29" s="1"/>
  <c r="AN13" i="29"/>
  <c r="AN15" i="29" s="1"/>
  <c r="BA13" i="29"/>
  <c r="BA15" i="29" s="1"/>
  <c r="AM13" i="29"/>
  <c r="AM15" i="29" s="1"/>
  <c r="AZ13" i="29"/>
  <c r="AZ15" i="29" s="1"/>
  <c r="AL13" i="29"/>
  <c r="AY13" i="29"/>
  <c r="AY15" i="29" s="1"/>
  <c r="AK13" i="29"/>
  <c r="AU13" i="29"/>
  <c r="AG13" i="29"/>
  <c r="AS13" i="29"/>
  <c r="AS15" i="29" s="1"/>
  <c r="AD13" i="29"/>
  <c r="AD15" i="29" s="1"/>
  <c r="F20" i="29" a="1"/>
  <c r="F20" i="29" s="1"/>
  <c r="B15" i="21"/>
  <c r="AO12" i="25"/>
  <c r="AO14" i="25" s="1"/>
  <c r="BD12" i="25"/>
  <c r="BD14" i="25" s="1"/>
  <c r="AO13" i="25"/>
  <c r="BC13" i="25"/>
  <c r="BB15" i="27"/>
  <c r="BA12" i="28"/>
  <c r="BA14" i="28" s="1"/>
  <c r="AO12" i="28"/>
  <c r="AO14" i="28" s="1"/>
  <c r="AD12" i="28"/>
  <c r="AD14" i="28" s="1"/>
  <c r="AD15" i="28" s="1"/>
  <c r="AZ12" i="28"/>
  <c r="AZ14" i="28" s="1"/>
  <c r="AN12" i="28"/>
  <c r="AN14" i="28" s="1"/>
  <c r="BD12" i="28"/>
  <c r="BD14" i="28" s="1"/>
  <c r="BD15" i="28" s="1"/>
  <c r="AP12" i="28"/>
  <c r="AP14" i="28" s="1"/>
  <c r="AP15" i="28" s="1"/>
  <c r="BC12" i="28"/>
  <c r="BC14" i="28" s="1"/>
  <c r="AM12" i="28"/>
  <c r="AM14" i="28" s="1"/>
  <c r="BB12" i="28"/>
  <c r="BB14" i="28" s="1"/>
  <c r="AL12" i="28"/>
  <c r="AL14" i="28" s="1"/>
  <c r="AX12" i="28"/>
  <c r="AX14" i="28" s="1"/>
  <c r="AW12" i="28"/>
  <c r="AW14" i="28" s="1"/>
  <c r="AI12" i="28"/>
  <c r="AI14" i="28" s="1"/>
  <c r="BE12" i="28"/>
  <c r="BE14" i="28" s="1"/>
  <c r="AQ12" i="28"/>
  <c r="AQ14" i="28" s="1"/>
  <c r="AQ15" i="28" s="1"/>
  <c r="AY12" i="28"/>
  <c r="AY14" i="28" s="1"/>
  <c r="AY13" i="28"/>
  <c r="B16" i="28"/>
  <c r="AH13" i="29"/>
  <c r="AH15" i="29" s="1"/>
  <c r="AD12" i="23"/>
  <c r="AD14" i="23" s="1"/>
  <c r="AD15" i="23" s="1"/>
  <c r="AO12" i="23"/>
  <c r="AO14" i="23" s="1"/>
  <c r="BA12" i="23"/>
  <c r="BA14" i="23" s="1"/>
  <c r="BA15" i="23" s="1"/>
  <c r="C17" i="23"/>
  <c r="C19" i="23"/>
  <c r="E20" i="23" a="1"/>
  <c r="E20" i="23" s="1"/>
  <c r="E21" i="23" a="1"/>
  <c r="E21" i="23" s="1"/>
  <c r="D15" i="24"/>
  <c r="AP12" i="25"/>
  <c r="AP14" i="25" s="1"/>
  <c r="BF12" i="25"/>
  <c r="BF14" i="25" s="1"/>
  <c r="AP13" i="25"/>
  <c r="BD13" i="25"/>
  <c r="BD15" i="25" s="1"/>
  <c r="F21" i="25" a="1"/>
  <c r="F21" i="25" s="1"/>
  <c r="F20" i="25" a="1"/>
  <c r="F20" i="25" s="1"/>
  <c r="AR12" i="26"/>
  <c r="AR14" i="26" s="1"/>
  <c r="AR15" i="26" s="1"/>
  <c r="E20" i="26" a="1"/>
  <c r="E20" i="26" s="1"/>
  <c r="E18" i="26"/>
  <c r="E21" i="26" a="1"/>
  <c r="E21" i="26" s="1"/>
  <c r="C18" i="26"/>
  <c r="B21" i="27" a="1"/>
  <c r="B21" i="27" s="1"/>
  <c r="B20" i="27" a="1"/>
  <c r="B20" i="27" s="1"/>
  <c r="B18" i="27"/>
  <c r="B19" i="27"/>
  <c r="B17" i="27"/>
  <c r="AE12" i="28"/>
  <c r="AE14" i="28" s="1"/>
  <c r="BF12" i="28"/>
  <c r="BF14" i="28" s="1"/>
  <c r="E16" i="28"/>
  <c r="AI13" i="29"/>
  <c r="AI15" i="29" s="1"/>
  <c r="AS15" i="30"/>
  <c r="D15" i="21"/>
  <c r="B17" i="21"/>
  <c r="B19" i="21"/>
  <c r="AP12" i="23"/>
  <c r="AP14" i="23" s="1"/>
  <c r="AP15" i="23" s="1"/>
  <c r="AD12" i="25"/>
  <c r="AD14" i="25" s="1"/>
  <c r="AD13" i="25"/>
  <c r="AQ13" i="25"/>
  <c r="M16" i="25"/>
  <c r="C16" i="26"/>
  <c r="C18" i="27"/>
  <c r="C20" i="27" a="1"/>
  <c r="C20" i="27" s="1"/>
  <c r="C16" i="27"/>
  <c r="C17" i="27"/>
  <c r="A20" i="27"/>
  <c r="W88" i="27"/>
  <c r="BE15" i="28"/>
  <c r="AJ13" i="29"/>
  <c r="AJ15" i="29" s="1"/>
  <c r="BE12" i="25"/>
  <c r="BE14" i="25" s="1"/>
  <c r="BE15" i="25" s="1"/>
  <c r="AS12" i="25"/>
  <c r="AS14" i="25" s="1"/>
  <c r="AG12" i="25"/>
  <c r="AG14" i="25" s="1"/>
  <c r="AG15" i="25" s="1"/>
  <c r="BC12" i="25"/>
  <c r="BC14" i="25" s="1"/>
  <c r="AQ12" i="25"/>
  <c r="AQ14" i="25" s="1"/>
  <c r="AE12" i="25"/>
  <c r="AE14" i="25" s="1"/>
  <c r="AT12" i="25"/>
  <c r="AT14" i="25" s="1"/>
  <c r="AT15" i="25" s="1"/>
  <c r="AY13" i="25"/>
  <c r="AY15" i="25" s="1"/>
  <c r="AM13" i="25"/>
  <c r="AM15" i="25" s="1"/>
  <c r="AW13" i="25"/>
  <c r="AW15" i="25" s="1"/>
  <c r="AK13" i="25"/>
  <c r="AK15" i="25" s="1"/>
  <c r="AR13" i="25"/>
  <c r="AR15" i="25" s="1"/>
  <c r="BF13" i="25"/>
  <c r="AW15" i="26"/>
  <c r="E16" i="26"/>
  <c r="I16" i="26" a="1"/>
  <c r="I16" i="26" s="1"/>
  <c r="AG15" i="27"/>
  <c r="AU15" i="27"/>
  <c r="D15" i="27"/>
  <c r="D21" i="27" a="1"/>
  <c r="D21" i="27" s="1"/>
  <c r="D17" i="27"/>
  <c r="F21" i="27" a="1"/>
  <c r="F21" i="27" s="1"/>
  <c r="F22" i="27" a="1"/>
  <c r="F22" i="27" s="1"/>
  <c r="F20" i="27" a="1"/>
  <c r="F20" i="27" s="1"/>
  <c r="AU13" i="28"/>
  <c r="AU15" i="28" s="1"/>
  <c r="AI13" i="28"/>
  <c r="BF13" i="28"/>
  <c r="AT13" i="28"/>
  <c r="AT15" i="28" s="1"/>
  <c r="AH13" i="28"/>
  <c r="AH15" i="28" s="1"/>
  <c r="BB13" i="28"/>
  <c r="BB15" i="28" s="1"/>
  <c r="AN13" i="28"/>
  <c r="BA13" i="28"/>
  <c r="AM13" i="28"/>
  <c r="AM15" i="28" s="1"/>
  <c r="AZ13" i="28"/>
  <c r="AZ15" i="28" s="1"/>
  <c r="AL13" i="28"/>
  <c r="AL15" i="28" s="1"/>
  <c r="AX13" i="28"/>
  <c r="AJ13" i="28"/>
  <c r="AJ15" i="28" s="1"/>
  <c r="AW13" i="28"/>
  <c r="AG13" i="28"/>
  <c r="AG15" i="28" s="1"/>
  <c r="BC13" i="28"/>
  <c r="BC15" i="28" s="1"/>
  <c r="AO13" i="28"/>
  <c r="AO15" i="28" s="1"/>
  <c r="AT13" i="29"/>
  <c r="AT15" i="29" s="1"/>
  <c r="D18" i="30"/>
  <c r="D16" i="30"/>
  <c r="D21" i="30" a="1"/>
  <c r="D21" i="30" s="1"/>
  <c r="D17" i="30"/>
  <c r="D19" i="30"/>
  <c r="D20" i="30" a="1"/>
  <c r="D20" i="30" s="1"/>
  <c r="D15" i="30"/>
  <c r="D17" i="21"/>
  <c r="AF12" i="25"/>
  <c r="AF14" i="25" s="1"/>
  <c r="AF15" i="25" s="1"/>
  <c r="AU12" i="25"/>
  <c r="AU14" i="25" s="1"/>
  <c r="AU15" i="25" s="1"/>
  <c r="AE13" i="25"/>
  <c r="AE15" i="25" s="1"/>
  <c r="AS13" i="25"/>
  <c r="AS15" i="25" s="1"/>
  <c r="B16" i="25"/>
  <c r="B17" i="25"/>
  <c r="B21" i="25" a="1"/>
  <c r="B21" i="25" s="1"/>
  <c r="AV12" i="26"/>
  <c r="AV14" i="26" s="1"/>
  <c r="AV15" i="26" s="1"/>
  <c r="AJ12" i="26"/>
  <c r="AJ14" i="26" s="1"/>
  <c r="AJ15" i="26" s="1"/>
  <c r="AU12" i="26"/>
  <c r="AU14" i="26" s="1"/>
  <c r="AU15" i="26" s="1"/>
  <c r="AI12" i="26"/>
  <c r="AI14" i="26" s="1"/>
  <c r="AI15" i="26" s="1"/>
  <c r="BF12" i="26"/>
  <c r="BF14" i="26" s="1"/>
  <c r="BF15" i="26" s="1"/>
  <c r="AT12" i="26"/>
  <c r="AT14" i="26" s="1"/>
  <c r="AT15" i="26" s="1"/>
  <c r="AH12" i="26"/>
  <c r="AH14" i="26" s="1"/>
  <c r="AH15" i="26" s="1"/>
  <c r="BC12" i="26"/>
  <c r="BC14" i="26" s="1"/>
  <c r="BC15" i="26" s="1"/>
  <c r="AQ12" i="26"/>
  <c r="AQ14" i="26" s="1"/>
  <c r="AQ15" i="26" s="1"/>
  <c r="AE12" i="26"/>
  <c r="AE14" i="26" s="1"/>
  <c r="AE15" i="26" s="1"/>
  <c r="AX12" i="26"/>
  <c r="AX14" i="26" s="1"/>
  <c r="AX15" i="26" s="1"/>
  <c r="C19" i="26"/>
  <c r="E20" i="27" a="1"/>
  <c r="E20" i="27" s="1"/>
  <c r="I16" i="27" a="1"/>
  <c r="I16" i="27" s="1"/>
  <c r="AH12" i="28"/>
  <c r="AH14" i="28" s="1"/>
  <c r="AE13" i="28"/>
  <c r="C15" i="28"/>
  <c r="C20" i="28" a="1"/>
  <c r="C20" i="28" s="1"/>
  <c r="C18" i="28"/>
  <c r="C21" i="28" a="1"/>
  <c r="C21" i="28" s="1"/>
  <c r="C16" i="28"/>
  <c r="C19" i="28"/>
  <c r="C17" i="28"/>
  <c r="AV13" i="29"/>
  <c r="AV15" i="29" s="1"/>
  <c r="E19" i="30"/>
  <c r="E15" i="30"/>
  <c r="E18" i="30"/>
  <c r="E21" i="30" a="1"/>
  <c r="E21" i="30" s="1"/>
  <c r="E17" i="30"/>
  <c r="E16" i="30"/>
  <c r="AL15" i="30"/>
  <c r="AJ15" i="27"/>
  <c r="AX15" i="27"/>
  <c r="AK15" i="28"/>
  <c r="I16" i="28" a="1"/>
  <c r="I16" i="28" s="1"/>
  <c r="H15" i="28"/>
  <c r="AX13" i="29"/>
  <c r="B21" i="30" a="1"/>
  <c r="B21" i="30" s="1"/>
  <c r="F20" i="30" a="1"/>
  <c r="F20" i="30" s="1"/>
  <c r="F22" i="30" a="1"/>
  <c r="F22" i="30" s="1"/>
  <c r="F21" i="30" a="1"/>
  <c r="F21" i="30" s="1"/>
  <c r="C20" i="30" a="1"/>
  <c r="C20" i="30" s="1"/>
  <c r="I16" i="30" a="1"/>
  <c r="I16" i="30" s="1"/>
  <c r="E20" i="28" a="1"/>
  <c r="E20" i="28" s="1"/>
  <c r="B20" i="29" a="1"/>
  <c r="B20" i="29" s="1"/>
  <c r="B19" i="29"/>
  <c r="B17" i="29"/>
  <c r="M16" i="29"/>
  <c r="B16" i="29"/>
  <c r="AG12" i="29"/>
  <c r="AG14" i="29" s="1"/>
  <c r="AU12" i="29"/>
  <c r="AU14" i="29" s="1"/>
  <c r="AK15" i="30"/>
  <c r="C17" i="30"/>
  <c r="C21" i="30" a="1"/>
  <c r="C21" i="30" s="1"/>
  <c r="C18" i="30"/>
  <c r="AE15" i="31"/>
  <c r="D20" i="29" a="1"/>
  <c r="D20" i="29" s="1"/>
  <c r="AH15" i="31"/>
  <c r="D21" i="26" a="1"/>
  <c r="D21" i="26" s="1"/>
  <c r="D20" i="26" a="1"/>
  <c r="D20" i="26" s="1"/>
  <c r="D16" i="26"/>
  <c r="B15" i="29"/>
  <c r="F21" i="29" a="1"/>
  <c r="F21" i="29" s="1"/>
  <c r="C15" i="30"/>
  <c r="AO12" i="29"/>
  <c r="AO14" i="29" s="1"/>
  <c r="D17" i="25"/>
  <c r="AN13" i="26"/>
  <c r="AN15" i="26" s="1"/>
  <c r="AZ13" i="26"/>
  <c r="AZ15" i="26" s="1"/>
  <c r="M16" i="26"/>
  <c r="D18" i="26"/>
  <c r="I16" i="29" a="1"/>
  <c r="I16" i="29" s="1"/>
  <c r="D21" i="32" a="1"/>
  <c r="D21" i="32" s="1"/>
  <c r="D20" i="32" a="1"/>
  <c r="D20" i="32" s="1"/>
  <c r="D18" i="32"/>
  <c r="D16" i="32"/>
  <c r="D17" i="32"/>
  <c r="D15" i="32"/>
  <c r="D19" i="32"/>
  <c r="AD13" i="26"/>
  <c r="AD15" i="26" s="1"/>
  <c r="AO13" i="26"/>
  <c r="AO15" i="26" s="1"/>
  <c r="BA13" i="26"/>
  <c r="BA15" i="26" s="1"/>
  <c r="AZ15" i="27"/>
  <c r="E15" i="27"/>
  <c r="E15" i="28"/>
  <c r="E21" i="28" a="1"/>
  <c r="E21" i="28" s="1"/>
  <c r="B21" i="29" a="1"/>
  <c r="B21" i="29" s="1"/>
  <c r="E21" i="32" a="1"/>
  <c r="E21" i="32" s="1"/>
  <c r="E16" i="32"/>
  <c r="E17" i="32"/>
  <c r="E20" i="32" a="1"/>
  <c r="E20" i="32" s="1"/>
  <c r="E15" i="32"/>
  <c r="E19" i="32"/>
  <c r="E18" i="32"/>
  <c r="I16" i="32" a="1"/>
  <c r="I16" i="32" s="1"/>
  <c r="AP13" i="26"/>
  <c r="AP15" i="26" s="1"/>
  <c r="AX12" i="29"/>
  <c r="AX14" i="29" s="1"/>
  <c r="AL12" i="29"/>
  <c r="AL14" i="29" s="1"/>
  <c r="AW12" i="29"/>
  <c r="AW14" i="29" s="1"/>
  <c r="AW15" i="29" s="1"/>
  <c r="AK12" i="29"/>
  <c r="AK14" i="29" s="1"/>
  <c r="AR12" i="29"/>
  <c r="AR14" i="29" s="1"/>
  <c r="BF12" i="29"/>
  <c r="BF14" i="29" s="1"/>
  <c r="BC13" i="30"/>
  <c r="BC15" i="30" s="1"/>
  <c r="AQ13" i="30"/>
  <c r="AQ15" i="30" s="1"/>
  <c r="AE13" i="30"/>
  <c r="AE15" i="30" s="1"/>
  <c r="BA13" i="30"/>
  <c r="BA15" i="30" s="1"/>
  <c r="AO13" i="30"/>
  <c r="AD13" i="30"/>
  <c r="AD15" i="30" s="1"/>
  <c r="AY13" i="30"/>
  <c r="AY15" i="30" s="1"/>
  <c r="AX13" i="30"/>
  <c r="AJ13" i="30"/>
  <c r="AW13" i="30"/>
  <c r="AI13" i="30"/>
  <c r="AV13" i="30"/>
  <c r="AV15" i="30" s="1"/>
  <c r="AH13" i="30"/>
  <c r="AR13" i="30"/>
  <c r="AR15" i="30" s="1"/>
  <c r="BD13" i="30"/>
  <c r="BD15" i="30" s="1"/>
  <c r="AM13" i="30"/>
  <c r="AM15" i="30" s="1"/>
  <c r="BE13" i="30"/>
  <c r="BE15" i="30" s="1"/>
  <c r="F16" i="30"/>
  <c r="B16" i="30"/>
  <c r="C19" i="30"/>
  <c r="H15" i="30"/>
  <c r="M16" i="31"/>
  <c r="C19" i="33"/>
  <c r="C17" i="33"/>
  <c r="C18" i="33"/>
  <c r="C21" i="33" a="1"/>
  <c r="C21" i="33" s="1"/>
  <c r="C16" i="33"/>
  <c r="C15" i="33"/>
  <c r="C20" i="33" a="1"/>
  <c r="C20" i="33" s="1"/>
  <c r="F17" i="37"/>
  <c r="A20" i="37"/>
  <c r="AO12" i="30"/>
  <c r="AO14" i="30" s="1"/>
  <c r="B16" i="33"/>
  <c r="B19" i="33"/>
  <c r="B17" i="33"/>
  <c r="B15" i="33"/>
  <c r="B20" i="33" a="1"/>
  <c r="B20" i="33" s="1"/>
  <c r="I16" i="33" a="1"/>
  <c r="I16" i="33" s="1"/>
  <c r="B15" i="37"/>
  <c r="F15" i="37"/>
  <c r="D15" i="37"/>
  <c r="C15" i="37"/>
  <c r="F22" i="32" a="1"/>
  <c r="F22" i="32" s="1"/>
  <c r="F20" i="32" a="1"/>
  <c r="F20" i="32" s="1"/>
  <c r="F21" i="32" a="1"/>
  <c r="F21" i="32" s="1"/>
  <c r="AL15" i="34"/>
  <c r="AW12" i="30"/>
  <c r="AW14" i="30" s="1"/>
  <c r="AK12" i="30"/>
  <c r="AK14" i="30" s="1"/>
  <c r="AU12" i="30"/>
  <c r="AU14" i="30" s="1"/>
  <c r="AU15" i="30" s="1"/>
  <c r="AI12" i="30"/>
  <c r="AI14" i="30" s="1"/>
  <c r="AR12" i="30"/>
  <c r="AR14" i="30" s="1"/>
  <c r="BF12" i="30"/>
  <c r="BF14" i="30" s="1"/>
  <c r="BF15" i="30" s="1"/>
  <c r="B18" i="30"/>
  <c r="BD15" i="31"/>
  <c r="F21" i="34" a="1"/>
  <c r="F21" i="34" s="1"/>
  <c r="F20" i="34" a="1"/>
  <c r="F20" i="34" s="1"/>
  <c r="AX13" i="35"/>
  <c r="AL13" i="35"/>
  <c r="AV13" i="35"/>
  <c r="AV15" i="35" s="1"/>
  <c r="AJ13" i="35"/>
  <c r="AJ15" i="35" s="1"/>
  <c r="AU13" i="35"/>
  <c r="AU15" i="35" s="1"/>
  <c r="AI13" i="35"/>
  <c r="AI15" i="35" s="1"/>
  <c r="BF13" i="35"/>
  <c r="BF15" i="35" s="1"/>
  <c r="AT13" i="35"/>
  <c r="AT15" i="35" s="1"/>
  <c r="AH13" i="35"/>
  <c r="AH15" i="35" s="1"/>
  <c r="BE13" i="35"/>
  <c r="BE15" i="35" s="1"/>
  <c r="AS13" i="35"/>
  <c r="AS15" i="35" s="1"/>
  <c r="AG13" i="35"/>
  <c r="AG15" i="35" s="1"/>
  <c r="BD13" i="35"/>
  <c r="BD15" i="35" s="1"/>
  <c r="AR13" i="35"/>
  <c r="AF13" i="35"/>
  <c r="AP13" i="35"/>
  <c r="AO13" i="35"/>
  <c r="AN13" i="35"/>
  <c r="AM13" i="35"/>
  <c r="AK13" i="35"/>
  <c r="AK15" i="35" s="1"/>
  <c r="BC13" i="35"/>
  <c r="BC15" i="35" s="1"/>
  <c r="AE13" i="35"/>
  <c r="AE15" i="35" s="1"/>
  <c r="AZ13" i="35"/>
  <c r="AW13" i="35"/>
  <c r="AW15" i="35" s="1"/>
  <c r="BE15" i="31"/>
  <c r="C15" i="32"/>
  <c r="AN15" i="34"/>
  <c r="AQ13" i="35"/>
  <c r="AQ15" i="35" s="1"/>
  <c r="AZ15" i="32"/>
  <c r="AY13" i="35"/>
  <c r="F21" i="37" a="1"/>
  <c r="F21" i="37" s="1"/>
  <c r="F20" i="37" a="1"/>
  <c r="F20" i="37" s="1"/>
  <c r="B21" i="37" a="1"/>
  <c r="B21" i="37" s="1"/>
  <c r="D20" i="37" a="1"/>
  <c r="D20" i="37" s="1"/>
  <c r="C20" i="37" a="1"/>
  <c r="C20" i="37" s="1"/>
  <c r="B20" i="37" a="1"/>
  <c r="B20" i="37" s="1"/>
  <c r="F22" i="37" a="1"/>
  <c r="F22" i="37" s="1"/>
  <c r="C21" i="37" a="1"/>
  <c r="C21" i="37" s="1"/>
  <c r="F16" i="38"/>
  <c r="C16" i="38"/>
  <c r="AY12" i="32"/>
  <c r="AY14" i="32" s="1"/>
  <c r="AY15" i="32" s="1"/>
  <c r="AM12" i="32"/>
  <c r="AM14" i="32" s="1"/>
  <c r="AW12" i="32"/>
  <c r="AW14" i="32" s="1"/>
  <c r="AW15" i="32" s="1"/>
  <c r="AK12" i="32"/>
  <c r="AK14" i="32" s="1"/>
  <c r="AK15" i="32" s="1"/>
  <c r="AV12" i="32"/>
  <c r="AV14" i="32" s="1"/>
  <c r="AV15" i="32" s="1"/>
  <c r="AJ12" i="32"/>
  <c r="AJ14" i="32" s="1"/>
  <c r="AJ15" i="32" s="1"/>
  <c r="AU12" i="32"/>
  <c r="AU14" i="32" s="1"/>
  <c r="AU15" i="32" s="1"/>
  <c r="AI12" i="32"/>
  <c r="AI14" i="32" s="1"/>
  <c r="AI15" i="32" s="1"/>
  <c r="BA12" i="32"/>
  <c r="BA14" i="32" s="1"/>
  <c r="AO12" i="32"/>
  <c r="AO14" i="32" s="1"/>
  <c r="AD12" i="32"/>
  <c r="AD14" i="32" s="1"/>
  <c r="AX12" i="32"/>
  <c r="AX14" i="32" s="1"/>
  <c r="AX15" i="32" s="1"/>
  <c r="BD15" i="32"/>
  <c r="A20" i="32"/>
  <c r="F17" i="32"/>
  <c r="C15" i="34"/>
  <c r="F15" i="34"/>
  <c r="BA13" i="35"/>
  <c r="AZ15" i="38"/>
  <c r="AD13" i="27"/>
  <c r="AD15" i="27" s="1"/>
  <c r="AO13" i="27"/>
  <c r="AO15" i="27" s="1"/>
  <c r="BA13" i="27"/>
  <c r="BA15" i="27" s="1"/>
  <c r="AH12" i="30"/>
  <c r="AH14" i="30" s="1"/>
  <c r="AX12" i="30"/>
  <c r="AX14" i="30" s="1"/>
  <c r="B17" i="30"/>
  <c r="C19" i="31"/>
  <c r="B18" i="31"/>
  <c r="AL15" i="32"/>
  <c r="AL15" i="33"/>
  <c r="F21" i="33" a="1"/>
  <c r="F21" i="33" s="1"/>
  <c r="AD15" i="34"/>
  <c r="D21" i="34" a="1"/>
  <c r="D21" i="34" s="1"/>
  <c r="D20" i="34" a="1"/>
  <c r="D20" i="34" s="1"/>
  <c r="D18" i="34"/>
  <c r="D17" i="34"/>
  <c r="D19" i="34"/>
  <c r="H15" i="34"/>
  <c r="BB13" i="35"/>
  <c r="I16" i="37" a="1"/>
  <c r="I16" i="37" s="1"/>
  <c r="AP13" i="27"/>
  <c r="AP15" i="27" s="1"/>
  <c r="B17" i="28"/>
  <c r="AJ12" i="30"/>
  <c r="AJ14" i="30" s="1"/>
  <c r="AY12" i="30"/>
  <c r="AY14" i="30" s="1"/>
  <c r="A20" i="30"/>
  <c r="D19" i="31"/>
  <c r="C18" i="31"/>
  <c r="AM15" i="32"/>
  <c r="B20" i="32" a="1"/>
  <c r="B20" i="32" s="1"/>
  <c r="AY15" i="33"/>
  <c r="AL12" i="30"/>
  <c r="AL14" i="30" s="1"/>
  <c r="AZ12" i="30"/>
  <c r="AZ14" i="30" s="1"/>
  <c r="AZ15" i="30" s="1"/>
  <c r="B20" i="30" a="1"/>
  <c r="B20" i="30" s="1"/>
  <c r="AY13" i="31"/>
  <c r="AY15" i="31" s="1"/>
  <c r="AM13" i="31"/>
  <c r="AM15" i="31" s="1"/>
  <c r="AW13" i="31"/>
  <c r="AW15" i="31" s="1"/>
  <c r="AK13" i="31"/>
  <c r="AK15" i="31" s="1"/>
  <c r="AV13" i="31"/>
  <c r="AV15" i="31" s="1"/>
  <c r="AJ13" i="31"/>
  <c r="AJ15" i="31" s="1"/>
  <c r="AU13" i="31"/>
  <c r="AU15" i="31" s="1"/>
  <c r="AI13" i="31"/>
  <c r="AI15" i="31" s="1"/>
  <c r="AT13" i="31"/>
  <c r="AT15" i="31" s="1"/>
  <c r="E21" i="31" a="1"/>
  <c r="E21" i="31" s="1"/>
  <c r="E20" i="31" a="1"/>
  <c r="E20" i="31" s="1"/>
  <c r="E15" i="31"/>
  <c r="AG12" i="32"/>
  <c r="AG14" i="32" s="1"/>
  <c r="BC12" i="32"/>
  <c r="BC14" i="32" s="1"/>
  <c r="AN15" i="32"/>
  <c r="C20" i="32" a="1"/>
  <c r="C20" i="32" s="1"/>
  <c r="C21" i="32" a="1"/>
  <c r="C21" i="32" s="1"/>
  <c r="C16" i="32"/>
  <c r="C19" i="32"/>
  <c r="H15" i="33"/>
  <c r="BE13" i="37"/>
  <c r="BE15" i="37" s="1"/>
  <c r="AS13" i="37"/>
  <c r="AS15" i="37" s="1"/>
  <c r="AG13" i="37"/>
  <c r="AG15" i="37" s="1"/>
  <c r="BC13" i="37"/>
  <c r="BC15" i="37" s="1"/>
  <c r="AQ13" i="37"/>
  <c r="AE13" i="37"/>
  <c r="BA13" i="37"/>
  <c r="AO13" i="37"/>
  <c r="AD13" i="37"/>
  <c r="AD15" i="37" s="1"/>
  <c r="AY13" i="37"/>
  <c r="AY15" i="37" s="1"/>
  <c r="AM13" i="37"/>
  <c r="AM15" i="37" s="1"/>
  <c r="AX13" i="37"/>
  <c r="AX15" i="37" s="1"/>
  <c r="AL13" i="37"/>
  <c r="AL15" i="37" s="1"/>
  <c r="AW13" i="37"/>
  <c r="AW15" i="37" s="1"/>
  <c r="AK13" i="37"/>
  <c r="AK15" i="37" s="1"/>
  <c r="AV13" i="37"/>
  <c r="AV15" i="37" s="1"/>
  <c r="AJ13" i="37"/>
  <c r="AJ15" i="37" s="1"/>
  <c r="AU13" i="37"/>
  <c r="AU15" i="37" s="1"/>
  <c r="AI13" i="37"/>
  <c r="AI15" i="37" s="1"/>
  <c r="BB13" i="37"/>
  <c r="AZ13" i="37"/>
  <c r="AZ15" i="37" s="1"/>
  <c r="AT13" i="37"/>
  <c r="AT15" i="37" s="1"/>
  <c r="AR13" i="37"/>
  <c r="AR15" i="37" s="1"/>
  <c r="AP13" i="37"/>
  <c r="AN13" i="37"/>
  <c r="AN15" i="37" s="1"/>
  <c r="AH13" i="37"/>
  <c r="AH15" i="37" s="1"/>
  <c r="BD13" i="37"/>
  <c r="BD15" i="37" s="1"/>
  <c r="B15" i="32"/>
  <c r="AZ15" i="33"/>
  <c r="E20" i="34" a="1"/>
  <c r="E20" i="34" s="1"/>
  <c r="F22" i="34" a="1"/>
  <c r="F22" i="34" s="1"/>
  <c r="I16" i="35" a="1"/>
  <c r="I16" i="35" s="1"/>
  <c r="BC12" i="36"/>
  <c r="BC14" i="36" s="1"/>
  <c r="BC15" i="36" s="1"/>
  <c r="AQ12" i="36"/>
  <c r="AQ14" i="36" s="1"/>
  <c r="AQ15" i="36" s="1"/>
  <c r="AE12" i="36"/>
  <c r="AE14" i="36" s="1"/>
  <c r="AE15" i="36" s="1"/>
  <c r="BA12" i="36"/>
  <c r="BA14" i="36" s="1"/>
  <c r="AO12" i="36"/>
  <c r="AO14" i="36" s="1"/>
  <c r="AD12" i="36"/>
  <c r="AD14" i="36" s="1"/>
  <c r="AY12" i="36"/>
  <c r="AY14" i="36" s="1"/>
  <c r="AM12" i="36"/>
  <c r="AM14" i="36" s="1"/>
  <c r="AW12" i="36"/>
  <c r="AW14" i="36" s="1"/>
  <c r="AW15" i="36" s="1"/>
  <c r="AK12" i="36"/>
  <c r="AK14" i="36" s="1"/>
  <c r="AK15" i="36" s="1"/>
  <c r="AV12" i="36"/>
  <c r="AV14" i="36" s="1"/>
  <c r="AV15" i="36" s="1"/>
  <c r="AJ12" i="36"/>
  <c r="AJ14" i="36" s="1"/>
  <c r="AJ15" i="36" s="1"/>
  <c r="AU12" i="36"/>
  <c r="AU14" i="36" s="1"/>
  <c r="AU15" i="36" s="1"/>
  <c r="AI12" i="36"/>
  <c r="AI14" i="36" s="1"/>
  <c r="AI15" i="36" s="1"/>
  <c r="BF12" i="36"/>
  <c r="BF14" i="36" s="1"/>
  <c r="AT12" i="36"/>
  <c r="AT14" i="36" s="1"/>
  <c r="AT15" i="36" s="1"/>
  <c r="AH12" i="36"/>
  <c r="AH14" i="36" s="1"/>
  <c r="AH15" i="36" s="1"/>
  <c r="BE12" i="36"/>
  <c r="BE14" i="36" s="1"/>
  <c r="BE15" i="36" s="1"/>
  <c r="AS12" i="36"/>
  <c r="AS14" i="36" s="1"/>
  <c r="AS15" i="36" s="1"/>
  <c r="AG12" i="36"/>
  <c r="AG14" i="36" s="1"/>
  <c r="AG15" i="36" s="1"/>
  <c r="AF15" i="36"/>
  <c r="E21" i="36" a="1"/>
  <c r="E21" i="36" s="1"/>
  <c r="E19" i="36"/>
  <c r="E20" i="36" a="1"/>
  <c r="E20" i="36" s="1"/>
  <c r="E16" i="36"/>
  <c r="E17" i="36"/>
  <c r="C15" i="36"/>
  <c r="AO15" i="34"/>
  <c r="B21" i="34" a="1"/>
  <c r="B21" i="34" s="1"/>
  <c r="B20" i="34" a="1"/>
  <c r="B20" i="34" s="1"/>
  <c r="B18" i="34"/>
  <c r="E15" i="34"/>
  <c r="B16" i="34"/>
  <c r="C20" i="34" a="1"/>
  <c r="C20" i="34" s="1"/>
  <c r="D16" i="35"/>
  <c r="D19" i="35"/>
  <c r="AL12" i="36"/>
  <c r="AL14" i="36" s="1"/>
  <c r="AL15" i="36" s="1"/>
  <c r="J20" i="36"/>
  <c r="J19" i="36"/>
  <c r="B16" i="37"/>
  <c r="F18" i="37"/>
  <c r="D18" i="37"/>
  <c r="B18" i="37"/>
  <c r="BD15" i="38"/>
  <c r="E16" i="34"/>
  <c r="B19" i="34"/>
  <c r="H15" i="36"/>
  <c r="H15" i="37"/>
  <c r="BC13" i="38"/>
  <c r="BC15" i="38" s="1"/>
  <c r="AQ13" i="38"/>
  <c r="AQ15" i="38" s="1"/>
  <c r="AE13" i="38"/>
  <c r="AE15" i="38" s="1"/>
  <c r="BA13" i="38"/>
  <c r="AO13" i="38"/>
  <c r="AD13" i="38"/>
  <c r="AY13" i="38"/>
  <c r="AY15" i="38" s="1"/>
  <c r="AM13" i="38"/>
  <c r="AM15" i="38" s="1"/>
  <c r="AW13" i="38"/>
  <c r="AW15" i="38" s="1"/>
  <c r="AK13" i="38"/>
  <c r="AK15" i="38" s="1"/>
  <c r="AV13" i="38"/>
  <c r="AV15" i="38" s="1"/>
  <c r="AJ13" i="38"/>
  <c r="AJ15" i="38" s="1"/>
  <c r="AU13" i="38"/>
  <c r="AU15" i="38" s="1"/>
  <c r="AI13" i="38"/>
  <c r="AI15" i="38" s="1"/>
  <c r="BF13" i="38"/>
  <c r="BF15" i="38" s="1"/>
  <c r="AT13" i="38"/>
  <c r="AT15" i="38" s="1"/>
  <c r="AH13" i="38"/>
  <c r="AH15" i="38" s="1"/>
  <c r="BE13" i="38"/>
  <c r="BE15" i="38" s="1"/>
  <c r="AS13" i="38"/>
  <c r="AS15" i="38" s="1"/>
  <c r="AG13" i="38"/>
  <c r="D16" i="38"/>
  <c r="E15" i="38"/>
  <c r="AD12" i="31"/>
  <c r="AD14" i="31" s="1"/>
  <c r="AD15" i="31" s="1"/>
  <c r="AO12" i="31"/>
  <c r="AO14" i="31" s="1"/>
  <c r="AO15" i="31" s="1"/>
  <c r="BA12" i="31"/>
  <c r="BA14" i="31" s="1"/>
  <c r="BA15" i="31" s="1"/>
  <c r="B15" i="31"/>
  <c r="B17" i="31"/>
  <c r="B19" i="31"/>
  <c r="AD13" i="32"/>
  <c r="AO13" i="32"/>
  <c r="BA13" i="32"/>
  <c r="BA15" i="32" s="1"/>
  <c r="B21" i="32" a="1"/>
  <c r="B21" i="32" s="1"/>
  <c r="E21" i="33" a="1"/>
  <c r="E21" i="33" s="1"/>
  <c r="M15" i="33" s="1"/>
  <c r="E20" i="33" a="1"/>
  <c r="E20" i="33" s="1"/>
  <c r="E17" i="33"/>
  <c r="E21" i="34" a="1"/>
  <c r="E21" i="34" s="1"/>
  <c r="BD15" i="36"/>
  <c r="AF15" i="38"/>
  <c r="E19" i="38"/>
  <c r="E17" i="38"/>
  <c r="E21" i="38" a="1"/>
  <c r="E21" i="38" s="1"/>
  <c r="E20" i="38" a="1"/>
  <c r="E20" i="38" s="1"/>
  <c r="E18" i="38"/>
  <c r="AP12" i="31"/>
  <c r="AP14" i="31" s="1"/>
  <c r="AP15" i="31" s="1"/>
  <c r="BB12" i="31"/>
  <c r="BB14" i="31" s="1"/>
  <c r="BB15" i="31" s="1"/>
  <c r="C15" i="31"/>
  <c r="C17" i="31"/>
  <c r="AP13" i="32"/>
  <c r="AP15" i="32" s="1"/>
  <c r="BB13" i="32"/>
  <c r="BB15" i="32" s="1"/>
  <c r="AY12" i="34"/>
  <c r="AY14" i="34" s="1"/>
  <c r="AY15" i="34" s="1"/>
  <c r="AM12" i="34"/>
  <c r="AM14" i="34" s="1"/>
  <c r="AM15" i="34" s="1"/>
  <c r="AX12" i="34"/>
  <c r="AX14" i="34" s="1"/>
  <c r="AX15" i="34" s="1"/>
  <c r="AL12" i="34"/>
  <c r="AL14" i="34" s="1"/>
  <c r="AW12" i="34"/>
  <c r="AW14" i="34" s="1"/>
  <c r="AW15" i="34" s="1"/>
  <c r="AK12" i="34"/>
  <c r="AK14" i="34" s="1"/>
  <c r="AK15" i="34" s="1"/>
  <c r="AV12" i="34"/>
  <c r="AV14" i="34" s="1"/>
  <c r="AV15" i="34" s="1"/>
  <c r="AJ12" i="34"/>
  <c r="AJ14" i="34" s="1"/>
  <c r="AJ15" i="34" s="1"/>
  <c r="AT12" i="34"/>
  <c r="AT14" i="34" s="1"/>
  <c r="AT15" i="34" s="1"/>
  <c r="AZ12" i="36"/>
  <c r="AZ14" i="36" s="1"/>
  <c r="AZ15" i="36" s="1"/>
  <c r="K15" i="37"/>
  <c r="AL13" i="38"/>
  <c r="AL15" i="38" s="1"/>
  <c r="AE12" i="31"/>
  <c r="AE14" i="31" s="1"/>
  <c r="AQ12" i="31"/>
  <c r="AQ14" i="31" s="1"/>
  <c r="AQ15" i="31" s="1"/>
  <c r="BC12" i="31"/>
  <c r="BC14" i="31" s="1"/>
  <c r="BC15" i="31" s="1"/>
  <c r="D15" i="31"/>
  <c r="D17" i="31"/>
  <c r="AE13" i="32"/>
  <c r="AE15" i="32" s="1"/>
  <c r="AQ13" i="32"/>
  <c r="AQ15" i="32" s="1"/>
  <c r="BC13" i="32"/>
  <c r="BC15" i="32" s="1"/>
  <c r="B18" i="32"/>
  <c r="AE12" i="34"/>
  <c r="AE14" i="34" s="1"/>
  <c r="AE15" i="34" s="1"/>
  <c r="AU12" i="34"/>
  <c r="AU14" i="34" s="1"/>
  <c r="AU15" i="34" s="1"/>
  <c r="B17" i="34"/>
  <c r="E19" i="34"/>
  <c r="D21" i="35" a="1"/>
  <c r="D21" i="35" s="1"/>
  <c r="D20" i="35" a="1"/>
  <c r="D20" i="35" s="1"/>
  <c r="D18" i="35"/>
  <c r="M16" i="35"/>
  <c r="BF15" i="36"/>
  <c r="K15" i="38"/>
  <c r="M16" i="38"/>
  <c r="E21" i="35" a="1"/>
  <c r="E21" i="35" s="1"/>
  <c r="AG12" i="31"/>
  <c r="AG14" i="31" s="1"/>
  <c r="AG15" i="31" s="1"/>
  <c r="AS12" i="31"/>
  <c r="AS14" i="31" s="1"/>
  <c r="AS15" i="31" s="1"/>
  <c r="AG13" i="32"/>
  <c r="AS13" i="32"/>
  <c r="AS15" i="32" s="1"/>
  <c r="AG12" i="34"/>
  <c r="AG14" i="34" s="1"/>
  <c r="BA12" i="34"/>
  <c r="BA14" i="34" s="1"/>
  <c r="BA15" i="34" s="1"/>
  <c r="AZ15" i="34"/>
  <c r="F22" i="35" a="1"/>
  <c r="F22" i="35" s="1"/>
  <c r="F21" i="35" a="1"/>
  <c r="F21" i="35" s="1"/>
  <c r="BB15" i="36"/>
  <c r="C19" i="36"/>
  <c r="C16" i="36"/>
  <c r="C21" i="36" a="1"/>
  <c r="C21" i="36" s="1"/>
  <c r="C17" i="36"/>
  <c r="A21" i="37"/>
  <c r="AR13" i="38"/>
  <c r="AR15" i="38" s="1"/>
  <c r="F18" i="36"/>
  <c r="D18" i="36"/>
  <c r="B18" i="38"/>
  <c r="F18" i="38"/>
  <c r="D20" i="33" a="1"/>
  <c r="D20" i="33" s="1"/>
  <c r="D21" i="33" a="1"/>
  <c r="D21" i="33" s="1"/>
  <c r="AP13" i="34"/>
  <c r="AP15" i="34" s="1"/>
  <c r="BB13" i="34"/>
  <c r="BB15" i="34" s="1"/>
  <c r="AL12" i="35"/>
  <c r="AL14" i="35" s="1"/>
  <c r="AX12" i="35"/>
  <c r="AX14" i="35" s="1"/>
  <c r="C18" i="35"/>
  <c r="B20" i="35" a="1"/>
  <c r="B20" i="35" s="1"/>
  <c r="B21" i="35" a="1"/>
  <c r="B21" i="35" s="1"/>
  <c r="AM13" i="36"/>
  <c r="AM15" i="36" s="1"/>
  <c r="AY13" i="36"/>
  <c r="AY15" i="36" s="1"/>
  <c r="B16" i="36"/>
  <c r="AD12" i="37"/>
  <c r="AD14" i="37" s="1"/>
  <c r="AO12" i="37"/>
  <c r="AO14" i="37" s="1"/>
  <c r="BA12" i="37"/>
  <c r="BA14" i="37" s="1"/>
  <c r="B17" i="37"/>
  <c r="B19" i="37"/>
  <c r="AM12" i="38"/>
  <c r="AM14" i="38" s="1"/>
  <c r="AY12" i="38"/>
  <c r="AY14" i="38" s="1"/>
  <c r="D18" i="38"/>
  <c r="AM12" i="35"/>
  <c r="AM14" i="35" s="1"/>
  <c r="AY12" i="35"/>
  <c r="AY14" i="35" s="1"/>
  <c r="D17" i="36"/>
  <c r="B19" i="36"/>
  <c r="D20" i="36" a="1"/>
  <c r="D20" i="36" s="1"/>
  <c r="AP12" i="37"/>
  <c r="AP14" i="37" s="1"/>
  <c r="BB12" i="37"/>
  <c r="BB14" i="37" s="1"/>
  <c r="E15" i="37"/>
  <c r="C17" i="37"/>
  <c r="E20" i="37" a="1"/>
  <c r="E20" i="37" s="1"/>
  <c r="E21" i="37" a="1"/>
  <c r="E21" i="37" s="1"/>
  <c r="C20" i="38" a="1"/>
  <c r="C20" i="38" s="1"/>
  <c r="C21" i="38" a="1"/>
  <c r="C21" i="38" s="1"/>
  <c r="AF13" i="34"/>
  <c r="AF15" i="34" s="1"/>
  <c r="AR13" i="34"/>
  <c r="AR15" i="34" s="1"/>
  <c r="BD13" i="34"/>
  <c r="BD15" i="34" s="1"/>
  <c r="C18" i="34"/>
  <c r="AN12" i="35"/>
  <c r="AN14" i="35" s="1"/>
  <c r="AZ12" i="35"/>
  <c r="AZ14" i="35" s="1"/>
  <c r="E18" i="35"/>
  <c r="C20" i="35" a="1"/>
  <c r="C20" i="35" s="1"/>
  <c r="C21" i="35" a="1"/>
  <c r="C21" i="35" s="1"/>
  <c r="AD13" i="36"/>
  <c r="AO13" i="36"/>
  <c r="AO15" i="36" s="1"/>
  <c r="BA13" i="36"/>
  <c r="BA15" i="36" s="1"/>
  <c r="D16" i="36"/>
  <c r="D21" i="36" a="1"/>
  <c r="D21" i="36" s="1"/>
  <c r="AE12" i="37"/>
  <c r="AE14" i="37" s="1"/>
  <c r="AQ12" i="37"/>
  <c r="AQ14" i="37" s="1"/>
  <c r="D17" i="37"/>
  <c r="AD12" i="38"/>
  <c r="AD14" i="38" s="1"/>
  <c r="AO12" i="38"/>
  <c r="AO14" i="38" s="1"/>
  <c r="BA12" i="38"/>
  <c r="BA14" i="38" s="1"/>
  <c r="B15" i="38"/>
  <c r="D17" i="33"/>
  <c r="AG13" i="34"/>
  <c r="AG15" i="34" s="1"/>
  <c r="AS13" i="34"/>
  <c r="AS15" i="34" s="1"/>
  <c r="AD12" i="35"/>
  <c r="AD14" i="35" s="1"/>
  <c r="AD15" i="35" s="1"/>
  <c r="AO12" i="35"/>
  <c r="AO14" i="35" s="1"/>
  <c r="BA12" i="35"/>
  <c r="BA14" i="35" s="1"/>
  <c r="AP13" i="36"/>
  <c r="AP15" i="36" s="1"/>
  <c r="D19" i="36"/>
  <c r="E17" i="37"/>
  <c r="AP12" i="38"/>
  <c r="AP14" i="38" s="1"/>
  <c r="AP15" i="38" s="1"/>
  <c r="BB12" i="38"/>
  <c r="BB14" i="38" s="1"/>
  <c r="BB15" i="38" s="1"/>
  <c r="D20" i="38" a="1"/>
  <c r="D20" i="38" s="1"/>
  <c r="D21" i="38" a="1"/>
  <c r="D21" i="38" s="1"/>
  <c r="C21" i="34" a="1"/>
  <c r="C21" i="34" s="1"/>
  <c r="AP12" i="35"/>
  <c r="AP14" i="35" s="1"/>
  <c r="BB12" i="35"/>
  <c r="BB14" i="35" s="1"/>
  <c r="C15" i="35"/>
  <c r="D15" i="38"/>
  <c r="AF12" i="35"/>
  <c r="AF14" i="35" s="1"/>
  <c r="AR12" i="35"/>
  <c r="AR14" i="35" s="1"/>
  <c r="E15" i="35"/>
  <c r="C17" i="35"/>
  <c r="E20" i="35" a="1"/>
  <c r="E20" i="35" s="1"/>
  <c r="B18" i="36"/>
  <c r="F21" i="36" a="1"/>
  <c r="F21" i="36" s="1"/>
  <c r="AG12" i="38"/>
  <c r="AG14" i="38" s="1"/>
  <c r="AS12" i="38"/>
  <c r="AS14" i="38" s="1"/>
  <c r="D17" i="38"/>
  <c r="D19" i="38"/>
  <c r="F20" i="38" a="1"/>
  <c r="F20" i="38" s="1"/>
  <c r="B15" i="36"/>
  <c r="H16" i="8" l="1"/>
  <c r="M20" i="33"/>
  <c r="M16" i="17"/>
  <c r="H16" i="23"/>
  <c r="M20" i="12"/>
  <c r="M15" i="37"/>
  <c r="H16" i="34"/>
  <c r="H16" i="27"/>
  <c r="AO15" i="35"/>
  <c r="AX15" i="30"/>
  <c r="AG15" i="29"/>
  <c r="M15" i="21"/>
  <c r="AW15" i="18"/>
  <c r="M15" i="22"/>
  <c r="AJ15" i="14"/>
  <c r="AQ15" i="14"/>
  <c r="AV15" i="6"/>
  <c r="K15" i="7"/>
  <c r="AF15" i="6"/>
  <c r="AP15" i="35"/>
  <c r="AU15" i="29"/>
  <c r="BF15" i="29"/>
  <c r="M15" i="17"/>
  <c r="BD15" i="14"/>
  <c r="BC15" i="14"/>
  <c r="AR15" i="6"/>
  <c r="M16" i="37"/>
  <c r="AF15" i="35"/>
  <c r="H16" i="35" s="1"/>
  <c r="M15" i="28"/>
  <c r="BF15" i="28"/>
  <c r="BC15" i="25"/>
  <c r="AK15" i="29"/>
  <c r="AV15" i="17"/>
  <c r="M15" i="19"/>
  <c r="AZ15" i="18"/>
  <c r="BF15" i="15"/>
  <c r="AP15" i="13"/>
  <c r="AS15" i="16"/>
  <c r="AY15" i="9"/>
  <c r="AM15" i="14"/>
  <c r="AG15" i="14"/>
  <c r="BD15" i="6"/>
  <c r="M15" i="35"/>
  <c r="M16" i="36"/>
  <c r="M15" i="31"/>
  <c r="AP15" i="37"/>
  <c r="H16" i="33"/>
  <c r="AR15" i="35"/>
  <c r="AL15" i="35"/>
  <c r="AO15" i="30"/>
  <c r="M15" i="27"/>
  <c r="AW15" i="28"/>
  <c r="AI15" i="28"/>
  <c r="AQ15" i="25"/>
  <c r="AO15" i="25"/>
  <c r="AO15" i="23"/>
  <c r="H16" i="24"/>
  <c r="AZ15" i="20"/>
  <c r="AJ15" i="17"/>
  <c r="BB15" i="17"/>
  <c r="AR15" i="18"/>
  <c r="AE15" i="15"/>
  <c r="AJ15" i="18"/>
  <c r="AP15" i="15"/>
  <c r="AM15" i="11"/>
  <c r="AG15" i="16"/>
  <c r="H16" i="16" s="1"/>
  <c r="AG15" i="11"/>
  <c r="AP15" i="16"/>
  <c r="BE15" i="13"/>
  <c r="AV15" i="11"/>
  <c r="AM15" i="9"/>
  <c r="AN15" i="14"/>
  <c r="BB15" i="6"/>
  <c r="AG15" i="6"/>
  <c r="H16" i="31"/>
  <c r="BB15" i="35"/>
  <c r="BA15" i="35"/>
  <c r="AX15" i="35"/>
  <c r="AE15" i="28"/>
  <c r="H16" i="28" s="1"/>
  <c r="BF15" i="25"/>
  <c r="AD15" i="25"/>
  <c r="AP15" i="25"/>
  <c r="AL15" i="29"/>
  <c r="BF15" i="20"/>
  <c r="M15" i="25"/>
  <c r="AI15" i="21"/>
  <c r="AN15" i="20"/>
  <c r="AP15" i="17"/>
  <c r="H16" i="17" s="1"/>
  <c r="AQ15" i="15"/>
  <c r="AD15" i="15"/>
  <c r="BA15" i="15"/>
  <c r="AT15" i="18"/>
  <c r="M15" i="8"/>
  <c r="AL15" i="13"/>
  <c r="AL15" i="10"/>
  <c r="H16" i="10" s="1"/>
  <c r="AF15" i="11"/>
  <c r="AG15" i="13"/>
  <c r="H16" i="13" s="1"/>
  <c r="BE15" i="14"/>
  <c r="AS15" i="6"/>
  <c r="M15" i="38"/>
  <c r="AX15" i="29"/>
  <c r="AX15" i="28"/>
  <c r="AK15" i="18"/>
  <c r="AR15" i="15"/>
  <c r="AK15" i="15"/>
  <c r="AH15" i="14"/>
  <c r="AT15" i="6"/>
  <c r="BE15" i="6"/>
  <c r="AZ15" i="35"/>
  <c r="M15" i="32"/>
  <c r="M15" i="30"/>
  <c r="AR15" i="29"/>
  <c r="BD15" i="11"/>
  <c r="AR15" i="14"/>
  <c r="M15" i="7"/>
  <c r="M20" i="6"/>
  <c r="AG15" i="38"/>
  <c r="BB15" i="37"/>
  <c r="AO15" i="37"/>
  <c r="AH15" i="30"/>
  <c r="H16" i="30" s="1"/>
  <c r="H16" i="26"/>
  <c r="AY15" i="28"/>
  <c r="AY15" i="24"/>
  <c r="AS15" i="24"/>
  <c r="AY15" i="22"/>
  <c r="AY15" i="21"/>
  <c r="K15" i="27"/>
  <c r="M16" i="27"/>
  <c r="AU15" i="15"/>
  <c r="AE15" i="18"/>
  <c r="AG15" i="18"/>
  <c r="M15" i="11"/>
  <c r="AP15" i="7"/>
  <c r="H16" i="7" s="1"/>
  <c r="AU15" i="14"/>
  <c r="BF15" i="14"/>
  <c r="M15" i="18"/>
  <c r="BB15" i="19"/>
  <c r="M15" i="16"/>
  <c r="M15" i="15"/>
  <c r="M16" i="13"/>
  <c r="AD15" i="14"/>
  <c r="AK15" i="14"/>
  <c r="M15" i="10"/>
  <c r="M15" i="14"/>
  <c r="AD15" i="36"/>
  <c r="H16" i="36" s="1"/>
  <c r="AG15" i="32"/>
  <c r="AO15" i="32"/>
  <c r="AD15" i="38"/>
  <c r="AE15" i="37"/>
  <c r="H16" i="37" s="1"/>
  <c r="AY15" i="35"/>
  <c r="AI15" i="30"/>
  <c r="BA15" i="28"/>
  <c r="M15" i="26"/>
  <c r="AG15" i="24"/>
  <c r="M15" i="29"/>
  <c r="AO15" i="22"/>
  <c r="AP15" i="20"/>
  <c r="AP15" i="19"/>
  <c r="AJ15" i="20"/>
  <c r="H16" i="20" s="1"/>
  <c r="AW15" i="15"/>
  <c r="AF15" i="18"/>
  <c r="BE15" i="18"/>
  <c r="AY15" i="15"/>
  <c r="M15" i="13"/>
  <c r="AJ15" i="11"/>
  <c r="AQ15" i="9"/>
  <c r="AY15" i="14"/>
  <c r="AL15" i="14"/>
  <c r="AW15" i="14"/>
  <c r="AD15" i="32"/>
  <c r="AO15" i="38"/>
  <c r="M15" i="34"/>
  <c r="AQ15" i="37"/>
  <c r="AM15" i="35"/>
  <c r="AW15" i="30"/>
  <c r="AN15" i="28"/>
  <c r="AO15" i="29"/>
  <c r="H16" i="29" s="1"/>
  <c r="AG15" i="21"/>
  <c r="H16" i="21" s="1"/>
  <c r="AO15" i="18"/>
  <c r="BD15" i="18"/>
  <c r="BC15" i="11"/>
  <c r="AR15" i="9"/>
  <c r="BB15" i="16"/>
  <c r="AE15" i="9"/>
  <c r="AI15" i="11"/>
  <c r="H16" i="11" s="1"/>
  <c r="BB15" i="9"/>
  <c r="AI15" i="14"/>
  <c r="AX15" i="14"/>
  <c r="AM15" i="6"/>
  <c r="H16" i="6" s="1"/>
  <c r="BA15" i="37"/>
  <c r="BA15" i="38"/>
  <c r="AN15" i="35"/>
  <c r="AJ15" i="30"/>
  <c r="M15" i="36"/>
  <c r="AE15" i="22"/>
  <c r="H16" i="22" s="1"/>
  <c r="BC15" i="24"/>
  <c r="M15" i="24"/>
  <c r="AX15" i="18"/>
  <c r="AO15" i="15"/>
  <c r="AF15" i="9"/>
  <c r="AP15" i="9"/>
  <c r="BB15" i="14"/>
  <c r="AE15" i="14"/>
  <c r="AQ15" i="6"/>
  <c r="AY15" i="6"/>
  <c r="G40" i="1"/>
  <c r="F40" i="1"/>
  <c r="E40" i="1"/>
  <c r="H40" i="1" s="1"/>
  <c r="H16" i="19" l="1"/>
  <c r="H16" i="15"/>
  <c r="M20" i="36"/>
  <c r="M20" i="16"/>
  <c r="H16" i="9"/>
  <c r="M20" i="34"/>
  <c r="M20" i="13"/>
  <c r="M20" i="24"/>
  <c r="M20" i="18"/>
  <c r="M20" i="27"/>
  <c r="M20" i="17"/>
  <c r="H16" i="32"/>
  <c r="B8" i="6"/>
  <c r="M20" i="28"/>
  <c r="M16" i="7"/>
  <c r="B8" i="33"/>
  <c r="M20" i="30"/>
  <c r="M20" i="7"/>
  <c r="M20" i="38"/>
  <c r="M20" i="8"/>
  <c r="H16" i="25"/>
  <c r="M20" i="37"/>
  <c r="H16" i="38"/>
  <c r="M20" i="14"/>
  <c r="M20" i="10"/>
  <c r="M20" i="22"/>
  <c r="M20" i="11"/>
  <c r="M20" i="32"/>
  <c r="M20" i="31"/>
  <c r="M20" i="29"/>
  <c r="M20" i="15"/>
  <c r="M20" i="35"/>
  <c r="M20" i="19"/>
  <c r="M20" i="21"/>
  <c r="B8" i="12"/>
  <c r="H16" i="14"/>
  <c r="H16" i="18"/>
  <c r="M20" i="26"/>
  <c r="M20" i="25"/>
  <c r="B8" i="10" l="1"/>
  <c r="B8" i="37"/>
  <c r="B8" i="16"/>
  <c r="B8" i="8"/>
  <c r="B8" i="17"/>
  <c r="B8" i="36"/>
  <c r="B8" i="21"/>
  <c r="B8" i="32"/>
  <c r="B8" i="7"/>
  <c r="B8" i="27"/>
  <c r="B8" i="19"/>
  <c r="B8" i="11"/>
  <c r="B8" i="30"/>
  <c r="B8" i="38"/>
  <c r="B8" i="35"/>
  <c r="B8" i="25"/>
  <c r="B8" i="15"/>
  <c r="B8" i="18"/>
  <c r="B8" i="26"/>
  <c r="B8" i="29"/>
  <c r="B8" i="24"/>
  <c r="B8" i="31"/>
  <c r="B8" i="22"/>
  <c r="B8" i="28"/>
  <c r="B8" i="13"/>
  <c r="B8" i="34"/>
  <c r="AL28" i="5"/>
  <c r="W5" i="5" a="1"/>
  <c r="N15" i="5" a="1"/>
  <c r="AU27" i="5" a="1"/>
  <c r="AX6" i="5" a="1"/>
  <c r="C14" i="5" a="1"/>
  <c r="AD28" i="5" a="1"/>
  <c r="AR14" i="5" a="1"/>
  <c r="AW24" i="5" a="1"/>
  <c r="M14" i="5" a="1"/>
  <c r="BJ6" i="5" a="1"/>
  <c r="C5" i="5" a="1"/>
  <c r="AI29" i="5" a="1"/>
  <c r="C12" i="5" a="1"/>
  <c r="AE6" i="5" a="1"/>
  <c r="AL21" i="5"/>
  <c r="AA27" i="5" a="1"/>
  <c r="Q27" i="5" a="1"/>
  <c r="AV33" i="5" a="1"/>
  <c r="AF3" i="5" a="1"/>
  <c r="AG32" i="5" a="1"/>
  <c r="R32" i="5" a="1"/>
  <c r="BJ20" i="5" a="1"/>
  <c r="AM32" i="5" a="1"/>
  <c r="AE33" i="5" a="1"/>
  <c r="BI8" i="5" a="1"/>
  <c r="AL29" i="5"/>
  <c r="AX11" i="5" a="1"/>
  <c r="H7" i="5" a="1"/>
  <c r="AI34" i="5" a="1"/>
  <c r="AV14" i="5" a="1"/>
  <c r="BC27" i="5" a="1"/>
  <c r="G6" i="5" a="1"/>
  <c r="R12" i="5" a="1"/>
  <c r="AE24" i="5" a="1"/>
  <c r="H12" i="5" a="1"/>
  <c r="BB18" i="5" a="1"/>
  <c r="P12" i="5" a="1"/>
  <c r="BE22" i="5" a="1"/>
  <c r="AI23" i="5" a="1"/>
  <c r="AU33" i="5" a="1"/>
  <c r="AL31" i="5"/>
  <c r="P25" i="5" a="1"/>
  <c r="W13" i="5" a="1"/>
  <c r="O33" i="5" a="1"/>
  <c r="AJ5" i="5" a="1"/>
  <c r="AD33" i="5" a="1"/>
  <c r="BB6" i="5" a="1"/>
  <c r="BB35" i="5" a="1"/>
  <c r="O19" i="5" a="1"/>
  <c r="AR10" i="5" a="1"/>
  <c r="H33" i="5" a="1"/>
  <c r="AW18" i="5" a="1"/>
  <c r="BJ25" i="5" a="1"/>
  <c r="AX20" i="5" a="1"/>
  <c r="N20" i="5" a="1"/>
  <c r="F10" i="5" a="1"/>
  <c r="D28" i="5" a="1"/>
  <c r="M19" i="5" a="1"/>
  <c r="BB11" i="5" a="1"/>
  <c r="AK14" i="5" a="1"/>
  <c r="AA19" i="5" a="1"/>
  <c r="AX27" i="5" a="1"/>
  <c r="C26" i="5" a="1"/>
  <c r="BE10" i="5" a="1"/>
  <c r="G17" i="5" a="1"/>
  <c r="AD13" i="5" a="1"/>
  <c r="L25" i="5" a="1"/>
  <c r="W31" i="5" a="1"/>
  <c r="AU4" i="5" a="1"/>
  <c r="AD11" i="5" a="1"/>
  <c r="X29" i="5" a="1"/>
  <c r="Q15" i="5" a="1"/>
  <c r="R16" i="5" a="1"/>
  <c r="AG13" i="5" a="1"/>
  <c r="N23" i="5" a="1"/>
  <c r="X17" i="5" a="1"/>
  <c r="AU34" i="5" a="1"/>
  <c r="AI6" i="5" a="1"/>
  <c r="AH12" i="5" a="1"/>
  <c r="P35" i="5" a="1"/>
  <c r="H31" i="5" a="1"/>
  <c r="Q35" i="5" a="1"/>
  <c r="O11" i="5" a="1"/>
  <c r="AH14" i="5" a="1"/>
  <c r="AW14" i="5" a="1"/>
  <c r="BI17" i="5" a="1"/>
  <c r="AK4" i="5" a="1"/>
  <c r="AA31" i="5" a="1"/>
  <c r="X7" i="5" a="1"/>
  <c r="C16" i="5" a="1"/>
  <c r="AM34" i="5" a="1"/>
  <c r="AF34" i="5" a="1"/>
  <c r="N28" i="5" a="1"/>
  <c r="X8" i="5" a="1"/>
  <c r="P24" i="5" a="1"/>
  <c r="J8" i="5" a="1"/>
  <c r="X11" i="5" a="1"/>
  <c r="W35" i="5" a="1"/>
  <c r="AG22" i="5" a="1"/>
  <c r="Q18" i="5" a="1"/>
  <c r="AK30" i="5" a="1"/>
  <c r="P8" i="5" a="1"/>
  <c r="AE16" i="5" a="1"/>
  <c r="J30" i="5" a="1"/>
  <c r="AA11" i="5" a="1"/>
  <c r="AW25" i="5" a="1"/>
  <c r="AG11" i="5" a="1"/>
  <c r="D10" i="5" a="1"/>
  <c r="O23" i="5" a="1"/>
  <c r="AL19" i="5"/>
  <c r="BG27" i="5" a="1"/>
  <c r="AA10" i="5" a="1"/>
  <c r="J28" i="5" a="1"/>
  <c r="M9" i="5" a="1"/>
  <c r="S14" i="5" a="1"/>
  <c r="O9" i="5" a="1"/>
  <c r="M28" i="5" a="1"/>
  <c r="O12" i="5" a="1"/>
  <c r="AF10" i="5" a="1"/>
  <c r="AM3" i="5" a="1"/>
  <c r="L9" i="5" a="1"/>
  <c r="H10" i="5" a="1"/>
  <c r="BB7" i="5" a="1"/>
  <c r="S18" i="5" a="1"/>
  <c r="AH8" i="5" a="1"/>
  <c r="AV22" i="5" a="1"/>
  <c r="BI22" i="5" a="1"/>
  <c r="BB19" i="5" a="1"/>
  <c r="AV21" i="5" a="1"/>
  <c r="R30" i="5" a="1"/>
  <c r="BB9" i="5" a="1"/>
  <c r="AQ19" i="5" a="1"/>
  <c r="BE24" i="5" a="1"/>
  <c r="AQ17" i="5" a="1"/>
  <c r="J23" i="5" a="1"/>
  <c r="F18" i="5" a="1"/>
  <c r="AU3" i="5" a="1"/>
  <c r="AG8" i="5" a="1"/>
  <c r="AM6" i="5" a="1"/>
  <c r="AI35" i="5" a="1"/>
  <c r="F9" i="5" a="1"/>
  <c r="AJ7" i="5" a="1"/>
  <c r="X6" i="5" a="1"/>
  <c r="S19" i="5" a="1"/>
  <c r="C28" i="5" a="1"/>
  <c r="AW31" i="5" a="1"/>
  <c r="BB12" i="5" a="1"/>
  <c r="P4" i="5" a="1"/>
  <c r="AX16" i="5" a="1"/>
  <c r="BG15" i="5" a="1"/>
  <c r="W19" i="5" a="1"/>
  <c r="AU5" i="5" a="1"/>
  <c r="BC32" i="5" a="1"/>
  <c r="AR3" i="5" a="1"/>
  <c r="L22" i="5" a="1"/>
  <c r="AF11" i="5" a="1"/>
  <c r="N25" i="5" a="1"/>
  <c r="AA22" i="5" a="1"/>
  <c r="M33" i="5" a="1"/>
  <c r="AU19" i="5" a="1"/>
  <c r="C9" i="5" a="1"/>
  <c r="G16" i="5" a="1"/>
  <c r="F28" i="5" a="1"/>
  <c r="AQ5" i="5" a="1"/>
  <c r="D20" i="5" a="1"/>
  <c r="BG33" i="5" a="1"/>
  <c r="BI27" i="5" a="1"/>
  <c r="AV24" i="5" a="1"/>
  <c r="BI11" i="5" a="1"/>
  <c r="BG19" i="5" a="1"/>
  <c r="AG3" i="5" a="1"/>
  <c r="X14" i="5" a="1"/>
  <c r="P34" i="5" a="1"/>
  <c r="BC7" i="5" a="1"/>
  <c r="BC9" i="5" a="1"/>
  <c r="N19" i="5" a="1"/>
  <c r="F21" i="5" a="1"/>
  <c r="S17" i="5" a="1"/>
  <c r="J5" i="5" a="1"/>
  <c r="J27" i="5" a="1"/>
  <c r="R6" i="5" a="1"/>
  <c r="AF35" i="5" a="1"/>
  <c r="H16" i="5" a="1"/>
  <c r="AI11" i="5" a="1"/>
  <c r="AH26" i="5" a="1"/>
  <c r="X16" i="5" a="1"/>
  <c r="AM9" i="5" a="1"/>
  <c r="AX34" i="5" a="1"/>
  <c r="AR25" i="5" a="1"/>
  <c r="H22" i="5" a="1"/>
  <c r="AR30" i="5" a="1"/>
  <c r="AK22" i="5" a="1"/>
  <c r="BB28" i="5" a="1"/>
  <c r="AI12" i="5" a="1"/>
  <c r="AK24" i="5" a="1"/>
  <c r="AJ13" i="5" a="1"/>
  <c r="AJ22" i="5" a="1"/>
  <c r="AE14" i="5" a="1"/>
  <c r="BJ18" i="5" a="1"/>
  <c r="BE27" i="5" a="1"/>
  <c r="AQ10" i="5" a="1"/>
  <c r="AI9" i="5" a="1"/>
  <c r="AU26" i="5" a="1"/>
  <c r="S12" i="5" a="1"/>
  <c r="AU10" i="5" a="1"/>
  <c r="AJ20" i="5" a="1"/>
  <c r="BC4" i="5" a="1"/>
  <c r="W10" i="5" a="1"/>
  <c r="D15" i="5" a="1"/>
  <c r="N32" i="5" a="1"/>
  <c r="AK16" i="5" a="1"/>
  <c r="BE29" i="5" a="1"/>
  <c r="D27" i="5" a="1"/>
  <c r="J11" i="5" a="1"/>
  <c r="BE15" i="5" a="1"/>
  <c r="C31" i="5" a="1"/>
  <c r="R24" i="5" a="1"/>
  <c r="AK25" i="5" a="1"/>
  <c r="R14" i="5" a="1"/>
  <c r="L32" i="5" a="1"/>
  <c r="BC8" i="5" a="1"/>
  <c r="M18" i="5" a="1"/>
  <c r="AM7" i="5" a="1"/>
  <c r="AJ15" i="5" a="1"/>
  <c r="L30" i="5" a="1"/>
  <c r="P9" i="5" a="1"/>
  <c r="AL16" i="5"/>
  <c r="BG26" i="5" a="1"/>
  <c r="S25" i="5" a="1"/>
  <c r="O35" i="5" a="1"/>
  <c r="Q16" i="5" a="1"/>
  <c r="L14" i="5" a="1"/>
  <c r="G32" i="5" a="1"/>
  <c r="N12" i="5" a="1"/>
  <c r="F11" i="5" a="1"/>
  <c r="G27" i="5" a="1"/>
  <c r="AK13" i="5" a="1"/>
  <c r="N5" i="5" a="1"/>
  <c r="AU35" i="5" a="1"/>
  <c r="S24" i="5" a="1"/>
  <c r="H35" i="5" a="1"/>
  <c r="AG31" i="5" a="1"/>
  <c r="AH30" i="5" a="1"/>
  <c r="AV30" i="5" a="1"/>
  <c r="BJ4" i="5" a="1"/>
  <c r="Q33" i="5" a="1"/>
  <c r="AE12" i="5" a="1"/>
  <c r="AJ17" i="5" a="1"/>
  <c r="S27" i="5" a="1"/>
  <c r="BB22" i="5" a="1"/>
  <c r="F26" i="5" a="1"/>
  <c r="AX5" i="5" a="1"/>
  <c r="AX10" i="5" a="1"/>
  <c r="AA28" i="5" a="1"/>
  <c r="AW9" i="5" a="1"/>
  <c r="AX12" i="5" a="1"/>
  <c r="AG5" i="5" a="1"/>
  <c r="F32" i="5" a="1"/>
  <c r="BE34" i="5" a="1"/>
  <c r="G3" i="5" a="1"/>
  <c r="AA34" i="5" a="1"/>
  <c r="C20" i="5" a="1"/>
  <c r="AK11" i="5" a="1"/>
  <c r="AF32" i="5" a="1"/>
  <c r="O4" i="5" a="1"/>
  <c r="AR26" i="5" a="1"/>
  <c r="BB10" i="5" a="1"/>
  <c r="D29" i="5" a="1"/>
  <c r="AH13" i="5" a="1"/>
  <c r="AD25" i="5" a="1"/>
  <c r="AQ29" i="5" a="1"/>
  <c r="AF31" i="5" a="1"/>
  <c r="S34" i="5" a="1"/>
  <c r="O14" i="5" a="1"/>
  <c r="AH5" i="5" a="1"/>
  <c r="L29" i="5" a="1"/>
  <c r="AW4" i="5" a="1"/>
  <c r="X26" i="5" a="1"/>
  <c r="AU28" i="5" a="1"/>
  <c r="AQ26" i="5" a="1"/>
  <c r="R17" i="5" a="1"/>
  <c r="AD34" i="5" a="1"/>
  <c r="BE19" i="5" a="1"/>
  <c r="L11" i="5" a="1"/>
  <c r="S3" i="5" a="1"/>
  <c r="X30" i="5" a="1"/>
  <c r="O20" i="5" a="1"/>
  <c r="Q32" i="5" a="1"/>
  <c r="AI16" i="5" a="1"/>
  <c r="Q6" i="5" a="1"/>
  <c r="AE31" i="5" a="1"/>
  <c r="F29" i="5" a="1"/>
  <c r="AD29" i="5" a="1"/>
  <c r="AK3" i="5" a="1"/>
  <c r="AI31" i="5" a="1"/>
  <c r="BC12" i="5" a="1"/>
  <c r="F5" i="5" a="1"/>
  <c r="AK10" i="5" a="1"/>
  <c r="AD3" i="5" a="1"/>
  <c r="AV4" i="5" a="1"/>
  <c r="D11" i="5" a="1"/>
  <c r="AR15" i="5" a="1"/>
  <c r="L20" i="5" a="1"/>
  <c r="W14" i="5" a="1"/>
  <c r="AX25" i="5" a="1"/>
  <c r="P3" i="5" a="1"/>
  <c r="J12" i="5" a="1"/>
  <c r="J26" i="5" a="1"/>
  <c r="BG13" i="5" a="1"/>
  <c r="BC25" i="5" a="1"/>
  <c r="BB26" i="5" a="1"/>
  <c r="G5" i="5" a="1"/>
  <c r="G10" i="5" a="1"/>
  <c r="BI13" i="5" a="1"/>
  <c r="BJ32" i="5" a="1"/>
  <c r="AH21" i="5" a="1"/>
  <c r="BE20" i="5" a="1"/>
  <c r="AH6" i="5" a="1"/>
  <c r="G25" i="5" a="1"/>
  <c r="AH3" i="5" a="1"/>
  <c r="BI4" i="5" a="1"/>
  <c r="AK28" i="5" a="1"/>
  <c r="X22" i="5" a="1"/>
  <c r="BE14" i="5" a="1"/>
  <c r="AU16" i="5" a="1"/>
  <c r="BB24" i="5" a="1"/>
  <c r="AE3" i="5" a="1"/>
  <c r="S29" i="5" a="1"/>
  <c r="M26" i="5" a="1"/>
  <c r="C22" i="5" a="1"/>
  <c r="H28" i="5" a="1"/>
  <c r="AH34" i="5" a="1"/>
  <c r="BJ8" i="5" a="1"/>
  <c r="AV7" i="5" a="1"/>
  <c r="W33" i="5" a="1"/>
  <c r="F30" i="5" a="1"/>
  <c r="AM31" i="5" a="1"/>
  <c r="AU23" i="5" a="1"/>
  <c r="C27" i="5" a="1"/>
  <c r="Q21" i="5" a="1"/>
  <c r="AL24" i="5"/>
  <c r="AF17" i="5" a="1"/>
  <c r="AR27" i="5" a="1"/>
  <c r="W4" i="5" a="1"/>
  <c r="AU7" i="5" a="1"/>
  <c r="BC20" i="5" a="1"/>
  <c r="AM5" i="5" a="1"/>
  <c r="BE32" i="5" a="1"/>
  <c r="M6" i="5" a="1"/>
  <c r="S30" i="5" a="1"/>
  <c r="AQ6" i="5" a="1"/>
  <c r="H24" i="5" a="1"/>
  <c r="AJ26" i="5" a="1"/>
  <c r="J9" i="5" a="1"/>
  <c r="C35" i="5" a="1"/>
  <c r="C32" i="5" a="1"/>
  <c r="AH18" i="5" a="1"/>
  <c r="AH22" i="5" a="1"/>
  <c r="AJ34" i="5" a="1"/>
  <c r="AA29" i="5" a="1"/>
  <c r="AG35" i="5" a="1"/>
  <c r="M16" i="5" a="1"/>
  <c r="P13" i="5" a="1"/>
  <c r="F20" i="5" a="1"/>
  <c r="N35" i="5" a="1"/>
  <c r="BE21" i="5" a="1"/>
  <c r="AE30" i="5" a="1"/>
  <c r="M21" i="5" a="1"/>
  <c r="AK34" i="5" a="1"/>
  <c r="AH15" i="5" a="1"/>
  <c r="AH17" i="5" a="1"/>
  <c r="BI29" i="5" a="1"/>
  <c r="Q22" i="5" a="1"/>
  <c r="AV34" i="5" a="1"/>
  <c r="G30" i="5" a="1"/>
  <c r="AK33" i="5" a="1"/>
  <c r="BG24" i="5" a="1"/>
  <c r="C4" i="5" a="1"/>
  <c r="S35" i="5" a="1"/>
  <c r="L4" i="5" a="1"/>
  <c r="W25" i="5" a="1"/>
  <c r="J18" i="5" a="1"/>
  <c r="BB16" i="5" a="1"/>
  <c r="BJ19" i="5" a="1"/>
  <c r="Q29" i="5" a="1"/>
  <c r="AH10" i="5" a="1"/>
  <c r="AU31" i="5" a="1"/>
  <c r="J22" i="5" a="1"/>
  <c r="BC23" i="5" a="1"/>
  <c r="AK21" i="5" a="1"/>
  <c r="G8" i="5" a="1"/>
  <c r="AL26" i="5"/>
  <c r="Q8" i="5" a="1"/>
  <c r="X12" i="5" a="1"/>
  <c r="AF23" i="5" a="1"/>
  <c r="G18" i="5" a="1"/>
  <c r="W6" i="5" a="1"/>
  <c r="X18" i="5" a="1"/>
  <c r="R10" i="5" a="1"/>
  <c r="C8" i="5" a="1"/>
  <c r="N33" i="5" a="1"/>
  <c r="AR20" i="5" a="1"/>
  <c r="O15" i="5" a="1"/>
  <c r="G24" i="5" a="1"/>
  <c r="Q30" i="5" a="1"/>
  <c r="AJ19" i="5" a="1"/>
  <c r="AQ8" i="5" a="1"/>
  <c r="AU14" i="5" a="1"/>
  <c r="AJ14" i="5" a="1"/>
  <c r="AL25" i="5"/>
  <c r="BC14" i="5" a="1"/>
  <c r="AG18" i="5" a="1"/>
  <c r="AF5" i="5" a="1"/>
  <c r="F16" i="5" a="1"/>
  <c r="BB31" i="5" a="1"/>
  <c r="J13" i="5" a="1"/>
  <c r="BE11" i="5" a="1"/>
  <c r="O18" i="5" a="1"/>
  <c r="W30" i="5" a="1"/>
  <c r="P33" i="5" a="1"/>
  <c r="P6" i="5" a="1"/>
  <c r="AQ11" i="5" a="1"/>
  <c r="AE29" i="5" a="1"/>
  <c r="AR33" i="5" a="1"/>
  <c r="AE8" i="5" a="1"/>
  <c r="AD20" i="5" a="1"/>
  <c r="BJ9" i="5" a="1"/>
  <c r="P22" i="5" a="1"/>
  <c r="AL34" i="5"/>
  <c r="O29" i="5" a="1"/>
  <c r="AF15" i="5" a="1"/>
  <c r="AD12" i="5" a="1"/>
  <c r="N13" i="5" a="1"/>
  <c r="BB34" i="5" a="1"/>
  <c r="AL13" i="5"/>
  <c r="AI27" i="5" a="1"/>
  <c r="AJ8" i="5" a="1"/>
  <c r="AD10" i="5" a="1"/>
  <c r="AA3" i="5" a="1"/>
  <c r="AG25" i="5" a="1"/>
  <c r="H30" i="5" a="1"/>
  <c r="S21" i="5" a="1"/>
  <c r="AL30" i="5"/>
  <c r="BI28" i="5" a="1"/>
  <c r="AV35" i="5" a="1"/>
  <c r="BE30" i="5" a="1"/>
  <c r="AI30" i="5" a="1"/>
  <c r="AK9" i="5" a="1"/>
  <c r="AJ33" i="5" a="1"/>
  <c r="AA14" i="5" a="1"/>
  <c r="R18" i="5" a="1"/>
  <c r="BE28" i="5" a="1"/>
  <c r="R4" i="5" a="1"/>
  <c r="BB3" i="5" a="1"/>
  <c r="BJ5" i="5" a="1"/>
  <c r="H5" i="5" a="1"/>
  <c r="W9" i="5" a="1"/>
  <c r="AQ32" i="5" a="1"/>
  <c r="AU17" i="5" a="1"/>
  <c r="L33" i="5" a="1"/>
  <c r="X5" i="5" a="1"/>
  <c r="AX9" i="5" a="1"/>
  <c r="AQ15" i="5" a="1"/>
  <c r="P10" i="5" a="1"/>
  <c r="AH7" i="5" a="1"/>
  <c r="J4" i="5" a="1"/>
  <c r="W27" i="5" a="1"/>
  <c r="BE13" i="5" a="1"/>
  <c r="BC11" i="5" a="1"/>
  <c r="X20" i="5" a="1"/>
  <c r="AR12" i="5" a="1"/>
  <c r="AD16" i="5" a="1"/>
  <c r="AG27" i="5" a="1"/>
  <c r="AM25" i="5" a="1"/>
  <c r="AX26" i="5" a="1"/>
  <c r="BI20" i="5" a="1"/>
  <c r="BB21" i="5" a="1"/>
  <c r="AE9" i="5" a="1"/>
  <c r="AA25" i="5" a="1"/>
  <c r="AA6" i="5" a="1"/>
  <c r="Q20" i="5" a="1"/>
  <c r="Q14" i="5" a="1"/>
  <c r="AV12" i="5" a="1"/>
  <c r="W8" i="5" a="1"/>
  <c r="Q4" i="5" a="1"/>
  <c r="O26" i="5" a="1"/>
  <c r="S7" i="5" a="1"/>
  <c r="AL9" i="5"/>
  <c r="W18" i="5" a="1"/>
  <c r="M23" i="5" a="1"/>
  <c r="AF12" i="5" a="1"/>
  <c r="AQ22" i="5" a="1"/>
  <c r="S22" i="5" a="1"/>
  <c r="AL17" i="5"/>
  <c r="AG33" i="5" a="1"/>
  <c r="S5" i="5" a="1"/>
  <c r="BB15" i="5" a="1"/>
  <c r="AD21" i="5" a="1"/>
  <c r="L8" i="5" a="1"/>
  <c r="BB25" i="5" a="1"/>
  <c r="AJ35" i="5" a="1"/>
  <c r="BE16" i="5" a="1"/>
  <c r="BJ26" i="5" a="1"/>
  <c r="AW5" i="5" a="1"/>
  <c r="AQ25" i="5" a="1"/>
  <c r="F22" i="5" a="1"/>
  <c r="AD35" i="5" a="1"/>
  <c r="AA35" i="5" a="1"/>
  <c r="AG24" i="5" a="1"/>
  <c r="L24" i="5" a="1"/>
  <c r="AL8" i="5"/>
  <c r="AR28" i="5" a="1"/>
  <c r="P18" i="5" a="1"/>
  <c r="BG14" i="5" a="1"/>
  <c r="AH9" i="5" a="1"/>
  <c r="BI32" i="5" a="1"/>
  <c r="BG11" i="5" a="1"/>
  <c r="L23" i="5" a="1"/>
  <c r="AJ18" i="5" a="1"/>
  <c r="O16" i="5" a="1"/>
  <c r="BB20" i="5" a="1"/>
  <c r="BE33" i="5" a="1"/>
  <c r="AR13" i="5" a="1"/>
  <c r="AK32" i="5" a="1"/>
  <c r="AQ35" i="5" a="1"/>
  <c r="AM13" i="5" a="1"/>
  <c r="AX21" i="5" a="1"/>
  <c r="AW34" i="5" a="1"/>
  <c r="AR4" i="5" a="1"/>
  <c r="AQ30" i="5" a="1"/>
  <c r="L18" i="5" a="1"/>
  <c r="AG20" i="5" a="1"/>
  <c r="H17" i="5" a="1"/>
  <c r="AH20" i="5" a="1"/>
  <c r="AJ31" i="5" a="1"/>
  <c r="R27" i="5" a="1"/>
  <c r="O17" i="5" a="1"/>
  <c r="AL20" i="5"/>
  <c r="BB30" i="5" a="1"/>
  <c r="N11" i="5" a="1"/>
  <c r="M30" i="5" a="1"/>
  <c r="AV29" i="5" a="1"/>
  <c r="AE32" i="5" a="1"/>
  <c r="R25" i="5" a="1"/>
  <c r="AE22" i="5" a="1"/>
  <c r="F25" i="5" a="1"/>
  <c r="AK20" i="5" a="1"/>
  <c r="AU32" i="5" a="1"/>
  <c r="D26" i="5" a="1"/>
  <c r="M27" i="5" a="1"/>
  <c r="BI18" i="5" a="1"/>
  <c r="W3" i="5" a="1"/>
  <c r="G35" i="5" a="1"/>
  <c r="AA18" i="5" a="1"/>
  <c r="AI19" i="5" a="1"/>
  <c r="BI10" i="5" a="1"/>
  <c r="R33" i="5" a="1"/>
  <c r="Q9" i="5" a="1"/>
  <c r="R20" i="5" a="1"/>
  <c r="M13" i="5" a="1"/>
  <c r="D30" i="5" a="1"/>
  <c r="X34" i="5" a="1"/>
  <c r="BI5" i="5" a="1"/>
  <c r="L15" i="5" a="1"/>
  <c r="BJ22" i="5" a="1"/>
  <c r="J21" i="5" a="1"/>
  <c r="C6" i="5" a="1"/>
  <c r="BG3" i="5" a="1"/>
  <c r="AH27" i="5" a="1"/>
  <c r="BC26" i="5" a="1"/>
  <c r="D21" i="5" a="1"/>
  <c r="W34" i="5" a="1"/>
  <c r="AD5" i="5" a="1"/>
  <c r="BG30" i="5" a="1"/>
  <c r="BI21" i="5" a="1"/>
  <c r="W16" i="5" a="1"/>
  <c r="P16" i="5" a="1"/>
  <c r="AV23" i="5" a="1"/>
  <c r="AX35" i="5" a="1"/>
  <c r="S9" i="5" a="1"/>
  <c r="W20" i="5" a="1"/>
  <c r="Q24" i="5" a="1"/>
  <c r="AQ34" i="5" a="1"/>
  <c r="C13" i="5" a="1"/>
  <c r="AV19" i="5" a="1"/>
  <c r="Q10" i="5" a="1"/>
  <c r="F3" i="5" a="1"/>
  <c r="S4" i="5" a="1"/>
  <c r="F15" i="5" a="1"/>
  <c r="AE15" i="5" a="1"/>
  <c r="D12" i="5" a="1"/>
  <c r="AF29" i="5" a="1"/>
  <c r="AG21" i="5" a="1"/>
  <c r="AK17" i="5" a="1"/>
  <c r="AW10" i="5" a="1"/>
  <c r="AF25" i="5" a="1"/>
  <c r="AD6" i="5" a="1"/>
  <c r="AG26" i="5" a="1"/>
  <c r="O30" i="5" a="1"/>
  <c r="AD24" i="5" a="1"/>
  <c r="BJ10" i="5" a="1"/>
  <c r="AV13" i="5" a="1"/>
  <c r="AM11" i="5" a="1"/>
  <c r="G31" i="5" a="1"/>
  <c r="P23" i="5" a="1"/>
  <c r="H18" i="5" a="1"/>
  <c r="AQ18" i="5" a="1"/>
  <c r="BG25" i="5" a="1"/>
  <c r="BG6" i="5" a="1"/>
  <c r="AR31" i="5" a="1"/>
  <c r="Q3" i="5" a="1"/>
  <c r="O28" i="5" a="1"/>
  <c r="AA21" i="5" a="1"/>
  <c r="AA33" i="5" a="1"/>
  <c r="AV8" i="5" a="1"/>
  <c r="BC33" i="5" a="1"/>
  <c r="AM8" i="5" a="1"/>
  <c r="BC3" i="5" a="1"/>
  <c r="AA9" i="5" a="1"/>
  <c r="AH23" i="5" a="1"/>
  <c r="AI8" i="5" a="1"/>
  <c r="BE7" i="5" a="1"/>
  <c r="BJ12" i="5" a="1"/>
  <c r="BJ15" i="5" a="1"/>
  <c r="AM17" i="5" a="1"/>
  <c r="AE21" i="5" a="1"/>
  <c r="AL7" i="5"/>
  <c r="L19" i="5" a="1"/>
  <c r="Q31" i="5" a="1"/>
  <c r="AA8" i="5" a="1"/>
  <c r="F27" i="5" a="1"/>
  <c r="BI12" i="5" a="1"/>
  <c r="H13" i="5" a="1"/>
  <c r="AW27" i="5" a="1"/>
  <c r="AJ9" i="5" a="1"/>
  <c r="S10" i="5" a="1"/>
  <c r="AK35" i="5" a="1"/>
  <c r="AG30" i="5" a="1"/>
  <c r="AF27" i="5" a="1"/>
  <c r="AQ28" i="5" a="1"/>
  <c r="J24" i="5" a="1"/>
  <c r="P20" i="5" a="1"/>
  <c r="BE18" i="5" a="1"/>
  <c r="AW35" i="5" a="1"/>
  <c r="AI18" i="5" a="1"/>
  <c r="BJ31" i="5" a="1"/>
  <c r="BC24" i="5" a="1"/>
  <c r="AQ21" i="5" a="1"/>
  <c r="BI31" i="5" a="1"/>
  <c r="BC34" i="5" a="1"/>
  <c r="G33" i="5" a="1"/>
  <c r="G21" i="5" a="1"/>
  <c r="AQ7" i="5" a="1"/>
  <c r="D6" i="5" a="1"/>
  <c r="AV6" i="5" a="1"/>
  <c r="AQ27" i="5" a="1"/>
  <c r="L28" i="5" a="1"/>
  <c r="C11" i="5" a="1"/>
  <c r="P28" i="5" a="1"/>
  <c r="D17" i="5" a="1"/>
  <c r="BJ34" i="5" a="1"/>
  <c r="R13" i="5" a="1"/>
  <c r="AL33" i="5"/>
  <c r="R21" i="5" a="1"/>
  <c r="H11" i="5" a="1"/>
  <c r="M3" i="5" a="1"/>
  <c r="D33" i="5" a="1"/>
  <c r="AL14" i="5"/>
  <c r="AA32" i="5" a="1"/>
  <c r="X24" i="5" a="1"/>
  <c r="R15" i="5" a="1"/>
  <c r="AH24" i="5" a="1"/>
  <c r="AD4" i="5" a="1"/>
  <c r="N6" i="5" a="1"/>
  <c r="AI25" i="5" a="1"/>
  <c r="Q19" i="5" a="1"/>
  <c r="AF30" i="5" a="1"/>
  <c r="S13" i="5" a="1"/>
  <c r="AX13" i="5" a="1"/>
  <c r="D18" i="5" a="1"/>
  <c r="BG7" i="5" a="1"/>
  <c r="AK15" i="5" a="1"/>
  <c r="AV25" i="5" a="1"/>
  <c r="AW29" i="5" a="1"/>
  <c r="BI35" i="5" a="1"/>
  <c r="AI24" i="5" a="1"/>
  <c r="AX22" i="5" a="1"/>
  <c r="X25" i="5" a="1"/>
  <c r="AR18" i="5" a="1"/>
  <c r="P11" i="5" a="1"/>
  <c r="BB27" i="5" a="1"/>
  <c r="M11" i="5" a="1"/>
  <c r="AQ31" i="5" a="1"/>
  <c r="AK5" i="5" a="1"/>
  <c r="AD26" i="5" a="1"/>
  <c r="AE4" i="5" a="1"/>
  <c r="W15" i="5" a="1"/>
  <c r="X32" i="5" a="1"/>
  <c r="P15" i="5" a="1"/>
  <c r="BC19" i="5" a="1"/>
  <c r="AL12" i="5"/>
  <c r="L31" i="5" a="1"/>
  <c r="P32" i="5" a="1"/>
  <c r="P17" i="5" a="1"/>
  <c r="L13" i="5" a="1"/>
  <c r="AM35" i="5" a="1"/>
  <c r="BG20" i="5" a="1"/>
  <c r="R23" i="5" a="1"/>
  <c r="N26" i="5" a="1"/>
  <c r="D9" i="5" a="1"/>
  <c r="AU30" i="5" a="1"/>
  <c r="X21" i="5" a="1"/>
  <c r="AR24" i="5" a="1"/>
  <c r="R11" i="5" a="1"/>
  <c r="G7" i="5" a="1"/>
  <c r="BB13" i="5" a="1"/>
  <c r="C19" i="5" a="1"/>
  <c r="AW22" i="5" a="1"/>
  <c r="BI6" i="5" a="1"/>
  <c r="C17" i="5" a="1"/>
  <c r="H29" i="5" a="1"/>
  <c r="AW32" i="5" a="1"/>
  <c r="N9" i="5" a="1"/>
  <c r="L35" i="5" a="1"/>
  <c r="BC28" i="5" a="1"/>
  <c r="O32" i="5" a="1"/>
  <c r="BJ17" i="5" a="1"/>
  <c r="AD32" i="5" a="1"/>
  <c r="AX8" i="5" a="1"/>
  <c r="AM22" i="5" a="1"/>
  <c r="AV16" i="5" a="1"/>
  <c r="G20" i="5" a="1"/>
  <c r="AF18" i="5" a="1"/>
  <c r="BC21" i="5" a="1"/>
  <c r="AW11" i="5" a="1"/>
  <c r="AJ30" i="5" a="1"/>
  <c r="AR6" i="5" a="1"/>
  <c r="F12" i="5" a="1"/>
  <c r="AE25" i="5" a="1"/>
  <c r="G23" i="5" a="1"/>
  <c r="AE5" i="5" a="1"/>
  <c r="J29" i="5" a="1"/>
  <c r="L21" i="5" a="1"/>
  <c r="AD8" i="5" a="1"/>
  <c r="X10" i="5" a="1"/>
  <c r="AF22" i="5" a="1"/>
  <c r="BC13" i="5" a="1"/>
  <c r="X13" i="5" a="1"/>
  <c r="Q12" i="5" a="1"/>
  <c r="AG14" i="5" a="1"/>
  <c r="BJ11" i="5" a="1"/>
  <c r="AQ24" i="5" a="1"/>
  <c r="M32" i="5" a="1"/>
  <c r="AI4" i="5" a="1"/>
  <c r="X28" i="5" a="1"/>
  <c r="BB29" i="5" a="1"/>
  <c r="AD19" i="5" a="1"/>
  <c r="BI3" i="5" a="1"/>
  <c r="BC10" i="5" a="1"/>
  <c r="M35" i="5" a="1"/>
  <c r="AJ29" i="5" a="1"/>
  <c r="AQ20" i="5" a="1"/>
  <c r="F6" i="5" a="1"/>
  <c r="BJ28" i="5" a="1"/>
  <c r="AW20" i="5" a="1"/>
  <c r="C25" i="5" a="1"/>
  <c r="P27" i="5" a="1"/>
  <c r="N7" i="5" a="1"/>
  <c r="W7" i="5" a="1"/>
  <c r="D5" i="5" a="1"/>
  <c r="L3" i="5" a="1"/>
  <c r="AM24" i="5" a="1"/>
  <c r="AR35" i="5" a="1"/>
  <c r="BJ13" i="5" a="1"/>
  <c r="AD27" i="5" a="1"/>
  <c r="AF13" i="5" a="1"/>
  <c r="AK31" i="5" a="1"/>
  <c r="AI3" i="5" a="1"/>
  <c r="AJ21" i="5" a="1"/>
  <c r="AD7" i="5" a="1"/>
  <c r="BI33" i="5" a="1"/>
  <c r="H20" i="5" a="1"/>
  <c r="AK8" i="5" a="1"/>
  <c r="W26" i="5" a="1"/>
  <c r="AM26" i="5" a="1"/>
  <c r="AD22" i="5" a="1"/>
  <c r="AF7" i="5" a="1"/>
  <c r="J32" i="5" a="1"/>
  <c r="H14" i="5" a="1"/>
  <c r="F7" i="5" a="1"/>
  <c r="H32" i="5" a="1"/>
  <c r="AJ3" i="5" a="1"/>
  <c r="AL5" i="5"/>
  <c r="AV20" i="5" a="1"/>
  <c r="AM18" i="5" a="1"/>
  <c r="AH29" i="5" a="1"/>
  <c r="AX32" i="5" a="1"/>
  <c r="L7" i="5" a="1"/>
  <c r="S16" i="5" a="1"/>
  <c r="S26" i="5" a="1"/>
  <c r="J6" i="5" a="1"/>
  <c r="AW17" i="5" a="1"/>
  <c r="C10" i="5" a="1"/>
  <c r="R26" i="5" a="1"/>
  <c r="AM12" i="5" a="1"/>
  <c r="N8" i="5" a="1"/>
  <c r="D31" i="5" a="1"/>
  <c r="AU21" i="5" a="1"/>
  <c r="BJ16" i="5" a="1"/>
  <c r="R19" i="5" a="1"/>
  <c r="AR17" i="5" a="1"/>
  <c r="AD30" i="5" a="1"/>
  <c r="O8" i="5" a="1"/>
  <c r="O6" i="5" a="1"/>
  <c r="AH16" i="5" a="1"/>
  <c r="J34" i="5" a="1"/>
  <c r="BJ35" i="5" a="1"/>
  <c r="AV3" i="5" a="1"/>
  <c r="AH25" i="5" a="1"/>
  <c r="S6" i="5" a="1"/>
  <c r="D7" i="5" a="1"/>
  <c r="AA16" i="5" a="1"/>
  <c r="AJ12" i="5" a="1"/>
  <c r="W12" i="5" a="1"/>
  <c r="G22" i="5" a="1"/>
  <c r="AH31" i="5" a="1"/>
  <c r="AI26" i="5" a="1"/>
  <c r="S11" i="5" a="1"/>
  <c r="AX15" i="5" a="1"/>
  <c r="P19" i="5" a="1"/>
  <c r="AI14" i="5" a="1"/>
  <c r="G14" i="5" a="1"/>
  <c r="J17" i="5" a="1"/>
  <c r="D23" i="5" a="1"/>
  <c r="F17" i="5" a="1"/>
  <c r="O24" i="5" a="1"/>
  <c r="M5" i="5" a="1"/>
  <c r="F33" i="5" a="1"/>
  <c r="AE35" i="5" a="1"/>
  <c r="AK27" i="5" a="1"/>
  <c r="AE20" i="5" a="1"/>
  <c r="AQ13" i="5" a="1"/>
  <c r="L27" i="5" a="1"/>
  <c r="N22" i="5" a="1"/>
  <c r="O5" i="5" a="1"/>
  <c r="P14" i="5" a="1"/>
  <c r="N24" i="5" a="1"/>
  <c r="AF19" i="5" a="1"/>
  <c r="N27" i="5" a="1"/>
  <c r="AU18" i="5" a="1"/>
  <c r="AV18" i="5" a="1"/>
  <c r="AJ27" i="5" a="1"/>
  <c r="AF8" i="5" a="1"/>
  <c r="AF24" i="5" a="1"/>
  <c r="AF26" i="5" a="1"/>
  <c r="BG10" i="5" a="1"/>
  <c r="O27" i="5" a="1"/>
  <c r="AE26" i="5" a="1"/>
  <c r="BJ3" i="5" a="1"/>
  <c r="AX18" i="5" a="1"/>
  <c r="AU11" i="5" a="1"/>
  <c r="AQ9" i="5" a="1"/>
  <c r="AD23" i="5" a="1"/>
  <c r="D35" i="5" a="1"/>
  <c r="S31" i="5" a="1"/>
  <c r="AV5" i="5" a="1"/>
  <c r="AW19" i="5" a="1"/>
  <c r="P30" i="5" a="1"/>
  <c r="AG17" i="5" a="1"/>
  <c r="R28" i="5" a="1"/>
  <c r="BB33" i="5" a="1"/>
  <c r="AW23" i="5" a="1"/>
  <c r="AJ11" i="5" a="1"/>
  <c r="AJ24" i="5" a="1"/>
  <c r="AG19" i="5" a="1"/>
  <c r="P7" i="5" a="1"/>
  <c r="F24" i="5" a="1"/>
  <c r="AR32" i="5" a="1"/>
  <c r="J14" i="5" a="1"/>
  <c r="AI20" i="5" a="1"/>
  <c r="BE4" i="5" a="1"/>
  <c r="AU15" i="5" a="1"/>
  <c r="Q23" i="5" a="1"/>
  <c r="AV28" i="5" a="1"/>
  <c r="C3" i="5" a="1"/>
  <c r="F19" i="5" a="1"/>
  <c r="AD17" i="5" a="1"/>
  <c r="AF9" i="5" a="1"/>
  <c r="AF4" i="5" a="1"/>
  <c r="BG17" i="5" a="1"/>
  <c r="X27" i="5" a="1"/>
  <c r="BC35" i="5" a="1"/>
  <c r="AE13" i="5" a="1"/>
  <c r="C7" i="5" a="1"/>
  <c r="AM10" i="5" a="1"/>
  <c r="AW21" i="5" a="1"/>
  <c r="S15" i="5" a="1"/>
  <c r="J35" i="5" a="1"/>
  <c r="AK7" i="5" a="1"/>
  <c r="F4" i="5" a="1"/>
  <c r="H23" i="5" a="1"/>
  <c r="AI32" i="5" a="1"/>
  <c r="AJ4" i="5" a="1"/>
  <c r="J10" i="5" a="1"/>
  <c r="W29" i="5" a="1"/>
  <c r="AF21" i="5" a="1"/>
  <c r="BE31" i="5" a="1"/>
  <c r="AD18" i="5" a="1"/>
  <c r="AH11" i="5" a="1"/>
  <c r="AJ10" i="5" a="1"/>
  <c r="H9" i="5" a="1"/>
  <c r="X15" i="5" a="1"/>
  <c r="D8" i="5" a="1"/>
  <c r="N21" i="5" a="1"/>
  <c r="M10" i="5" a="1"/>
  <c r="M25" i="5" a="1"/>
  <c r="AG15" i="5" a="1"/>
  <c r="N4" i="5" a="1"/>
  <c r="BG35" i="5" a="1"/>
  <c r="AR16" i="5" a="1"/>
  <c r="O31" i="5" a="1"/>
  <c r="AE34" i="5" a="1"/>
  <c r="G28" i="5" a="1"/>
  <c r="G9" i="5" a="1"/>
  <c r="AH28" i="5" a="1"/>
  <c r="AU13" i="5" a="1"/>
  <c r="AG12" i="5" a="1"/>
  <c r="AJ23" i="5" a="1"/>
  <c r="Q5" i="5" a="1"/>
  <c r="AM21" i="5" a="1"/>
  <c r="AJ28" i="5" a="1"/>
  <c r="S33" i="5" a="1"/>
  <c r="AQ16" i="5" a="1"/>
  <c r="C34" i="5" a="1"/>
  <c r="AD31" i="5" a="1"/>
  <c r="X31" i="5" a="1"/>
  <c r="J16" i="5" a="1"/>
  <c r="O34" i="5" a="1"/>
  <c r="AI7" i="5" a="1"/>
  <c r="AU20" i="5" a="1"/>
  <c r="AQ23" i="5" a="1"/>
  <c r="BI24" i="5" a="1"/>
  <c r="AK18" i="5" a="1"/>
  <c r="AG7" i="5" a="1"/>
  <c r="AL4" i="5"/>
  <c r="AM23" i="5" a="1"/>
  <c r="J3" i="5" a="1"/>
  <c r="H3" i="5" a="1"/>
  <c r="BG31" i="5" a="1"/>
  <c r="BG22" i="5" a="1"/>
  <c r="D13" i="5" a="1"/>
  <c r="BE26" i="5" a="1"/>
  <c r="W23" i="5" a="1"/>
  <c r="BI25" i="5" a="1"/>
  <c r="AU25" i="5" a="1"/>
  <c r="BG28" i="5" a="1"/>
  <c r="AG10" i="5" a="1"/>
  <c r="M8" i="5" a="1"/>
  <c r="AD15" i="5" a="1"/>
  <c r="AH33" i="5" a="1"/>
  <c r="F34" i="5" a="1"/>
  <c r="S32" i="5" a="1"/>
  <c r="Q11" i="5" a="1"/>
  <c r="BG21" i="5" a="1"/>
  <c r="BI26" i="5" a="1"/>
  <c r="BJ30" i="5" a="1"/>
  <c r="G4" i="5" a="1"/>
  <c r="R35" i="5" a="1"/>
  <c r="BE12" i="5" a="1"/>
  <c r="R9" i="5" a="1"/>
  <c r="AU9" i="5" a="1"/>
  <c r="Q34" i="5" a="1"/>
  <c r="F31" i="5" a="1"/>
  <c r="AE28" i="5" a="1"/>
  <c r="F14" i="5" a="1"/>
  <c r="AG16" i="5" a="1"/>
  <c r="BE35" i="5" a="1"/>
  <c r="R5" i="5" a="1"/>
  <c r="AW12" i="5" a="1"/>
  <c r="AQ3" i="5" a="1"/>
  <c r="C21" i="5" a="1"/>
  <c r="AW16" i="5" a="1"/>
  <c r="AK29" i="5" a="1"/>
  <c r="AM29" i="5" a="1"/>
  <c r="Q26" i="5" a="1"/>
  <c r="P21" i="5" a="1"/>
  <c r="R3" i="5" a="1"/>
  <c r="AM30" i="5" a="1"/>
  <c r="BG18" i="5" a="1"/>
  <c r="R34" i="5" a="1"/>
  <c r="BI9" i="5" a="1"/>
  <c r="AJ6" i="5" a="1"/>
  <c r="W21" i="5" a="1"/>
  <c r="L16" i="5" a="1"/>
  <c r="AR22" i="5" a="1"/>
  <c r="BI30" i="5" a="1"/>
  <c r="N14" i="5" a="1"/>
  <c r="AX19" i="5" a="1"/>
  <c r="H8" i="5" a="1"/>
  <c r="AX23" i="5" a="1"/>
  <c r="M22" i="5" a="1"/>
  <c r="BE6" i="5" a="1"/>
  <c r="AL32" i="5"/>
  <c r="AL23" i="5"/>
  <c r="BE17" i="5" a="1"/>
  <c r="BG32" i="5" a="1"/>
  <c r="AL15" i="5"/>
  <c r="BC17" i="5" a="1"/>
  <c r="BC30" i="5" a="1"/>
  <c r="M24" i="5" a="1"/>
  <c r="AI13" i="5" a="1"/>
  <c r="M34" i="5" a="1"/>
  <c r="AA12" i="5" a="1"/>
  <c r="L17" i="5" a="1"/>
  <c r="W11" i="5" a="1"/>
  <c r="O13" i="5" a="1"/>
  <c r="AM16" i="5" a="1"/>
  <c r="AA26" i="5" a="1"/>
  <c r="AR29" i="5" a="1"/>
  <c r="L26" i="5" a="1"/>
  <c r="AG6" i="5" a="1"/>
  <c r="F8" i="5" a="1"/>
  <c r="AL3" i="5"/>
  <c r="AA15" i="5" a="1"/>
  <c r="J20" i="5" a="1"/>
  <c r="AR23" i="5" a="1"/>
  <c r="AK19" i="5" a="1"/>
  <c r="G29" i="5" a="1"/>
  <c r="W22" i="5" a="1"/>
  <c r="AL18" i="5"/>
  <c r="G12" i="5" a="1"/>
  <c r="G26" i="5" a="1"/>
  <c r="AM19" i="5" a="1"/>
  <c r="AE7" i="5" a="1"/>
  <c r="AA20" i="5" a="1"/>
  <c r="G11" i="5" a="1"/>
  <c r="N18" i="5" a="1"/>
  <c r="AG29" i="5" a="1"/>
  <c r="AR8" i="5" a="1"/>
  <c r="BJ14" i="5" a="1"/>
  <c r="O10" i="5" a="1"/>
  <c r="D4" i="5" a="1"/>
  <c r="BB17" i="5" a="1"/>
  <c r="Q17" i="5" a="1"/>
  <c r="Q13" i="5" a="1"/>
  <c r="R29" i="5" a="1"/>
  <c r="BB32" i="5" a="1"/>
  <c r="L5" i="5" a="1"/>
  <c r="X23" i="5" a="1"/>
  <c r="M31" i="5" a="1"/>
  <c r="AH32" i="5" a="1"/>
  <c r="AA5" i="5" a="1"/>
  <c r="C29" i="5" a="1"/>
  <c r="C24" i="5" a="1"/>
  <c r="BB23" i="5" a="1"/>
  <c r="W17" i="5" a="1"/>
  <c r="AW28" i="5" a="1"/>
  <c r="AK23" i="5" a="1"/>
  <c r="BI19" i="5" a="1"/>
  <c r="O25" i="5" a="1"/>
  <c r="AW8" i="5" a="1"/>
  <c r="D32" i="5" a="1"/>
  <c r="W28" i="5" a="1"/>
  <c r="M7" i="5" a="1"/>
  <c r="O22" i="5" a="1"/>
  <c r="H19" i="5" a="1"/>
  <c r="J19" i="5" a="1"/>
  <c r="M12" i="5" a="1"/>
  <c r="AV32" i="5" a="1"/>
  <c r="G19" i="5" a="1"/>
  <c r="AF28" i="5" a="1"/>
  <c r="AM4" i="5" a="1"/>
  <c r="AE18" i="5" a="1"/>
  <c r="D34" i="5" a="1"/>
  <c r="J7" i="5" a="1"/>
  <c r="J15" i="5" a="1"/>
  <c r="BJ29" i="5" a="1"/>
  <c r="AE10" i="5" a="1"/>
  <c r="AV31" i="5" a="1"/>
  <c r="AW7" i="5" a="1"/>
  <c r="AM14" i="5" a="1"/>
  <c r="C30" i="5" a="1"/>
  <c r="BC31" i="5" a="1"/>
  <c r="AJ32" i="5" a="1"/>
  <c r="AL22" i="5"/>
  <c r="AM20" i="5" a="1"/>
  <c r="BI15" i="5" a="1"/>
  <c r="BC22" i="5" a="1"/>
  <c r="AU8" i="5" a="1"/>
  <c r="G13" i="5" a="1"/>
  <c r="AU24" i="5" a="1"/>
  <c r="L12" i="5" a="1"/>
  <c r="AK26" i="5" a="1"/>
  <c r="AX31" i="5" a="1"/>
  <c r="BC15" i="5" a="1"/>
  <c r="AW26" i="5" a="1"/>
  <c r="BJ23" i="5" a="1"/>
  <c r="BI14" i="5" a="1"/>
  <c r="AH35" i="5" a="1"/>
  <c r="AG28" i="5" a="1"/>
  <c r="BG34" i="5" a="1"/>
  <c r="D25" i="5" a="1"/>
  <c r="AF33" i="5" a="1"/>
  <c r="AF6" i="5" a="1"/>
  <c r="L10" i="5" a="1"/>
  <c r="F35" i="5" a="1"/>
  <c r="R7" i="5" a="1"/>
  <c r="AI33" i="5" a="1"/>
  <c r="AU12" i="5" a="1"/>
  <c r="AX7" i="5" a="1"/>
  <c r="BG23" i="5" a="1"/>
  <c r="BC5" i="5" a="1"/>
  <c r="AL35" i="5"/>
  <c r="L6" i="5" a="1"/>
  <c r="AV10" i="5" a="1"/>
  <c r="M17" i="5" a="1"/>
  <c r="BE5" i="5" a="1"/>
  <c r="X4" i="5" a="1"/>
  <c r="BE23" i="5" a="1"/>
  <c r="AV26" i="5" a="1"/>
  <c r="AM27" i="5" a="1"/>
  <c r="X35" i="5" a="1"/>
  <c r="J31" i="5" a="1"/>
  <c r="AI17" i="5" a="1"/>
  <c r="M4" i="5" a="1"/>
  <c r="R8" i="5" a="1"/>
  <c r="BI16" i="5" a="1"/>
  <c r="G34" i="5" a="1"/>
  <c r="R31" i="5" a="1"/>
  <c r="P31" i="5" a="1"/>
  <c r="BE9" i="5" a="1"/>
  <c r="AR34" i="5" a="1"/>
  <c r="N3" i="5" a="1"/>
  <c r="AI15" i="5" a="1"/>
  <c r="BE3" i="5" a="1"/>
  <c r="AK12" i="5" a="1"/>
  <c r="J33" i="5" a="1"/>
  <c r="AA13" i="5" a="1"/>
  <c r="O3" i="5" a="1"/>
  <c r="W24" i="5" a="1"/>
  <c r="BC18" i="5" a="1"/>
  <c r="AL10" i="5"/>
  <c r="L34" i="5" a="1"/>
  <c r="AW3" i="5" a="1"/>
  <c r="BI7" i="5" a="1"/>
  <c r="N17" i="5" a="1"/>
  <c r="D24" i="5" a="1"/>
  <c r="D3" i="5" a="1"/>
  <c r="C33" i="5" a="1"/>
  <c r="C23" i="5" a="1"/>
  <c r="AG34" i="5" a="1"/>
  <c r="D22" i="5" a="1"/>
  <c r="AW15" i="5" a="1"/>
  <c r="AA17" i="5" a="1"/>
  <c r="G15" i="5" a="1"/>
  <c r="H26" i="5" a="1"/>
  <c r="AM15" i="5" a="1"/>
  <c r="AK6" i="5" a="1"/>
  <c r="AI10" i="5" a="1"/>
  <c r="BB14" i="5" a="1"/>
  <c r="AI5" i="5" a="1"/>
  <c r="C18" i="5" a="1"/>
  <c r="N34" i="5" a="1"/>
  <c r="AX14" i="5" a="1"/>
  <c r="AE27" i="5" a="1"/>
  <c r="BB4" i="5" a="1"/>
  <c r="H6" i="5" a="1"/>
  <c r="AX4" i="5" a="1"/>
  <c r="AG9" i="5" a="1"/>
  <c r="H15" i="5" a="1"/>
  <c r="AX29" i="5" a="1"/>
  <c r="S20" i="5" a="1"/>
  <c r="P29" i="5" a="1"/>
  <c r="Q25" i="5" a="1"/>
  <c r="N30" i="5" a="1"/>
  <c r="AW30" i="5" a="1"/>
  <c r="AR5" i="5" a="1"/>
  <c r="AR9" i="5" a="1"/>
  <c r="BC29" i="5" a="1"/>
  <c r="AV11" i="5" a="1"/>
  <c r="N16" i="5" a="1"/>
  <c r="AF16" i="5" a="1"/>
  <c r="M29" i="5" a="1"/>
  <c r="BI34" i="5" a="1"/>
  <c r="AD9" i="5" a="1"/>
  <c r="AX17" i="5" a="1"/>
  <c r="M15" i="5" a="1"/>
  <c r="BB5" i="5" a="1"/>
  <c r="AR21" i="5" a="1"/>
  <c r="H4" i="5" a="1"/>
  <c r="AL27" i="5"/>
  <c r="Q7" i="5" a="1"/>
  <c r="Q28" i="5" a="1"/>
  <c r="X3" i="5" a="1"/>
  <c r="BJ7" i="5" a="1"/>
  <c r="BG8" i="5" a="1"/>
  <c r="BJ24" i="5" a="1"/>
  <c r="AJ25" i="5" a="1"/>
  <c r="N31" i="5" a="1"/>
  <c r="O7" i="5" a="1"/>
  <c r="BJ33" i="5" a="1"/>
  <c r="S28" i="5" a="1"/>
  <c r="AA7" i="5" a="1"/>
  <c r="BJ21" i="5" a="1"/>
  <c r="AQ4" i="5" a="1"/>
  <c r="AE23" i="5" a="1"/>
  <c r="AD14" i="5" a="1"/>
  <c r="AV9" i="5" a="1"/>
  <c r="AH19" i="5" a="1"/>
  <c r="BC16" i="5" a="1"/>
  <c r="AJ16" i="5" a="1"/>
  <c r="P26" i="5" a="1"/>
  <c r="AU29" i="5" a="1"/>
  <c r="AG23" i="5" a="1"/>
  <c r="M20" i="5" a="1"/>
  <c r="D14" i="5" a="1"/>
  <c r="AF14" i="5" a="1"/>
  <c r="AW13" i="5" a="1"/>
  <c r="AQ14" i="5" a="1"/>
  <c r="D19" i="5" a="1"/>
  <c r="N10" i="5" a="1"/>
  <c r="AL6" i="5"/>
  <c r="H25" i="5" a="1"/>
  <c r="AG4" i="5" a="1"/>
  <c r="AE17" i="5" a="1"/>
  <c r="AX24" i="5" a="1"/>
  <c r="J25" i="5" a="1"/>
  <c r="AA24" i="5" a="1"/>
  <c r="P5" i="5" a="1"/>
  <c r="R22" i="5" a="1"/>
  <c r="BJ27" i="5" a="1"/>
  <c r="AR19" i="5" a="1"/>
  <c r="AA30" i="5" a="1"/>
  <c r="AI22" i="5" a="1"/>
  <c r="H34" i="5" a="1"/>
  <c r="BG29" i="5" a="1"/>
  <c r="X9" i="5" a="1"/>
  <c r="AX30" i="5" a="1"/>
  <c r="AE11" i="5" a="1"/>
  <c r="BG5" i="5" a="1"/>
  <c r="AV15" i="5" a="1"/>
  <c r="BE8" i="5" a="1"/>
  <c r="AU6" i="5" a="1"/>
  <c r="AI21" i="5" a="1"/>
  <c r="N29" i="5" a="1"/>
  <c r="AF20" i="5" a="1"/>
  <c r="S8" i="5" a="1"/>
  <c r="AW33" i="5" a="1"/>
  <c r="X33" i="5" a="1"/>
  <c r="AW6" i="5" a="1"/>
  <c r="AQ12" i="5" a="1"/>
  <c r="BE25" i="5" a="1"/>
  <c r="AM28" i="5" a="1"/>
  <c r="AA4" i="5" a="1"/>
  <c r="AV17" i="5" a="1"/>
  <c r="H21" i="5" a="1"/>
  <c r="AA23" i="5" a="1"/>
  <c r="C15" i="5" a="1"/>
  <c r="AU22" i="5" a="1"/>
  <c r="O21" i="5" a="1"/>
  <c r="F23" i="5" a="1"/>
  <c r="AX3" i="5" a="1"/>
  <c r="AH4" i="5" a="1"/>
  <c r="H27" i="5" a="1"/>
  <c r="D16" i="5" a="1"/>
  <c r="BG4" i="5" a="1"/>
  <c r="W32" i="5" a="1"/>
  <c r="BC6" i="5" a="1"/>
  <c r="BG12" i="5" a="1"/>
  <c r="AE19" i="5" a="1"/>
  <c r="BG16" i="5" a="1"/>
  <c r="BB8" i="5" a="1"/>
  <c r="AL11" i="5"/>
  <c r="AX28" i="5" a="1"/>
  <c r="AI28" i="5" a="1"/>
  <c r="S23" i="5" a="1"/>
  <c r="X19" i="5" a="1"/>
  <c r="AM33" i="5" a="1"/>
  <c r="AR11" i="5" a="1"/>
  <c r="BI23" i="5" a="1"/>
  <c r="AR7" i="5" a="1"/>
  <c r="BG9" i="5" a="1"/>
  <c r="AQ33" i="5" a="1"/>
  <c r="AV27" i="5" a="1"/>
  <c r="AX33" i="5" a="1"/>
  <c r="AX33" i="5" l="1"/>
  <c r="AV27" i="5"/>
  <c r="AQ33" i="5"/>
  <c r="BG9" i="5"/>
  <c r="AR7" i="5"/>
  <c r="BI23" i="5"/>
  <c r="AR11" i="5"/>
  <c r="AM33" i="5"/>
  <c r="AY33" i="5" s="1"/>
  <c r="X19" i="5"/>
  <c r="S23" i="5"/>
  <c r="AB23" i="5" s="1"/>
  <c r="AI28" i="5"/>
  <c r="AT28" i="5" s="1"/>
  <c r="AX28" i="5"/>
  <c r="BB8" i="5"/>
  <c r="BG16" i="5"/>
  <c r="AE19" i="5"/>
  <c r="AP19" i="5" s="1"/>
  <c r="BG12" i="5"/>
  <c r="BC6" i="5"/>
  <c r="W32" i="5"/>
  <c r="BG4" i="5"/>
  <c r="D16" i="5"/>
  <c r="H27" i="5"/>
  <c r="AH4" i="5"/>
  <c r="AS4" i="5" s="1"/>
  <c r="AX3" i="5"/>
  <c r="F23" i="5"/>
  <c r="O21" i="5"/>
  <c r="AU22" i="5"/>
  <c r="C15" i="5"/>
  <c r="AA23" i="5"/>
  <c r="H21" i="5"/>
  <c r="AV17" i="5"/>
  <c r="AA4" i="5"/>
  <c r="AM28" i="5"/>
  <c r="AY28" i="5" s="1"/>
  <c r="BE25" i="5"/>
  <c r="AQ12" i="5"/>
  <c r="AW6" i="5"/>
  <c r="X33" i="5"/>
  <c r="AW33" i="5"/>
  <c r="S8" i="5"/>
  <c r="AB8" i="5" s="1"/>
  <c r="AF20" i="5"/>
  <c r="N29" i="5"/>
  <c r="AI21" i="5"/>
  <c r="AT21" i="5" s="1"/>
  <c r="AU6" i="5"/>
  <c r="BE8" i="5"/>
  <c r="AV15" i="5"/>
  <c r="BG5" i="5"/>
  <c r="AE11" i="5"/>
  <c r="AP11" i="5" s="1"/>
  <c r="AX30" i="5"/>
  <c r="X9" i="5"/>
  <c r="BG29" i="5"/>
  <c r="H34" i="5"/>
  <c r="AI22" i="5"/>
  <c r="AT22" i="5" s="1"/>
  <c r="AA30" i="5"/>
  <c r="AR19" i="5"/>
  <c r="BJ27" i="5"/>
  <c r="R22" i="5"/>
  <c r="P5" i="5"/>
  <c r="Y5" i="5" s="1"/>
  <c r="AA24" i="5"/>
  <c r="J25" i="5"/>
  <c r="AX24" i="5"/>
  <c r="AE17" i="5"/>
  <c r="AP17" i="5" s="1"/>
  <c r="AG4" i="5"/>
  <c r="H25" i="5"/>
  <c r="N10" i="5"/>
  <c r="D19" i="5"/>
  <c r="AQ14" i="5"/>
  <c r="AW13" i="5"/>
  <c r="AF14" i="5"/>
  <c r="D14" i="5"/>
  <c r="M20" i="5"/>
  <c r="V20" i="5" s="1"/>
  <c r="AG23" i="5"/>
  <c r="AU29" i="5"/>
  <c r="P26" i="5"/>
  <c r="Y26" i="5" s="1"/>
  <c r="AJ16" i="5"/>
  <c r="BC16" i="5"/>
  <c r="AH19" i="5"/>
  <c r="AS19" i="5" s="1"/>
  <c r="AV9" i="5"/>
  <c r="AD14" i="5"/>
  <c r="AO14" i="5" s="1"/>
  <c r="AE23" i="5"/>
  <c r="AP23" i="5" s="1"/>
  <c r="AQ4" i="5"/>
  <c r="BJ21" i="5"/>
  <c r="AA7" i="5"/>
  <c r="S28" i="5"/>
  <c r="AB28" i="5" s="1"/>
  <c r="BJ33" i="5"/>
  <c r="O7" i="5"/>
  <c r="N31" i="5"/>
  <c r="AJ25" i="5"/>
  <c r="BJ24" i="5"/>
  <c r="BG8" i="5"/>
  <c r="BJ7" i="5"/>
  <c r="X3" i="5"/>
  <c r="Q28" i="5"/>
  <c r="Z28" i="5" s="1"/>
  <c r="Q7" i="5"/>
  <c r="Z7" i="5" s="1"/>
  <c r="H4" i="5"/>
  <c r="AR21" i="5"/>
  <c r="BB5" i="5"/>
  <c r="M15" i="5"/>
  <c r="V15" i="5" s="1"/>
  <c r="AX17" i="5"/>
  <c r="AD9" i="5"/>
  <c r="AO9" i="5" s="1"/>
  <c r="BI34" i="5"/>
  <c r="M29" i="5"/>
  <c r="V29" i="5" s="1"/>
  <c r="AF16" i="5"/>
  <c r="N16" i="5"/>
  <c r="AV11" i="5"/>
  <c r="BC29" i="5"/>
  <c r="AR9" i="5"/>
  <c r="AR5" i="5"/>
  <c r="AW30" i="5"/>
  <c r="N30" i="5"/>
  <c r="Q25" i="5"/>
  <c r="Z25" i="5" s="1"/>
  <c r="P29" i="5"/>
  <c r="Y29" i="5" s="1"/>
  <c r="S20" i="5"/>
  <c r="AB20" i="5" s="1"/>
  <c r="AX29" i="5"/>
  <c r="H15" i="5"/>
  <c r="AG9" i="5"/>
  <c r="AX4" i="5"/>
  <c r="H6" i="5"/>
  <c r="BB4" i="5"/>
  <c r="AE27" i="5"/>
  <c r="AP27" i="5" s="1"/>
  <c r="AX14" i="5"/>
  <c r="N34" i="5"/>
  <c r="C18" i="5"/>
  <c r="AI5" i="5"/>
  <c r="AT5" i="5" s="1"/>
  <c r="BB14" i="5"/>
  <c r="AI10" i="5"/>
  <c r="AT10" i="5" s="1"/>
  <c r="AK6" i="5"/>
  <c r="AM15" i="5"/>
  <c r="AY15" i="5" s="1"/>
  <c r="H26" i="5"/>
  <c r="G15" i="5"/>
  <c r="AA17" i="5"/>
  <c r="AW15" i="5"/>
  <c r="D22" i="5"/>
  <c r="AG34" i="5"/>
  <c r="C23" i="5"/>
  <c r="C33" i="5"/>
  <c r="D3" i="5"/>
  <c r="D24" i="5"/>
  <c r="N17" i="5"/>
  <c r="BI7" i="5"/>
  <c r="AW3" i="5"/>
  <c r="L34" i="5"/>
  <c r="U34" i="5" s="1"/>
  <c r="BC18" i="5"/>
  <c r="W24" i="5"/>
  <c r="O3" i="5"/>
  <c r="AA13" i="5"/>
  <c r="J33" i="5"/>
  <c r="AK12" i="5"/>
  <c r="BE3" i="5"/>
  <c r="AI15" i="5"/>
  <c r="AT15" i="5" s="1"/>
  <c r="N3" i="5"/>
  <c r="AR34" i="5"/>
  <c r="BE9" i="5"/>
  <c r="P31" i="5"/>
  <c r="Y31" i="5" s="1"/>
  <c r="R31" i="5"/>
  <c r="G34" i="5"/>
  <c r="BI16" i="5"/>
  <c r="R8" i="5"/>
  <c r="M4" i="5"/>
  <c r="V4" i="5" s="1"/>
  <c r="AI17" i="5"/>
  <c r="AT17" i="5" s="1"/>
  <c r="J31" i="5"/>
  <c r="X35" i="5"/>
  <c r="AM27" i="5"/>
  <c r="AY27" i="5" s="1"/>
  <c r="AV26" i="5"/>
  <c r="BE23" i="5"/>
  <c r="X4" i="5"/>
  <c r="BE5" i="5"/>
  <c r="M17" i="5"/>
  <c r="V17" i="5" s="1"/>
  <c r="AV10" i="5"/>
  <c r="L6" i="5"/>
  <c r="U6" i="5" s="1"/>
  <c r="BC5" i="5"/>
  <c r="BG23" i="5"/>
  <c r="AX7" i="5"/>
  <c r="AU12" i="5"/>
  <c r="AI33" i="5"/>
  <c r="AT33" i="5" s="1"/>
  <c r="R7" i="5"/>
  <c r="F35" i="5"/>
  <c r="L10" i="5"/>
  <c r="U10" i="5" s="1"/>
  <c r="AF6" i="5"/>
  <c r="AF33" i="5"/>
  <c r="D25" i="5"/>
  <c r="BG34" i="5"/>
  <c r="AG28" i="5"/>
  <c r="AH35" i="5"/>
  <c r="AS35" i="5" s="1"/>
  <c r="BI14" i="5"/>
  <c r="BJ23" i="5"/>
  <c r="AW26" i="5"/>
  <c r="BC15" i="5"/>
  <c r="AX31" i="5"/>
  <c r="AK26" i="5"/>
  <c r="L12" i="5"/>
  <c r="U12" i="5" s="1"/>
  <c r="AU24" i="5"/>
  <c r="G13" i="5"/>
  <c r="AU8" i="5"/>
  <c r="BC22" i="5"/>
  <c r="BI15" i="5"/>
  <c r="AM20" i="5"/>
  <c r="AY20" i="5" s="1"/>
  <c r="AJ32" i="5"/>
  <c r="BC31" i="5"/>
  <c r="C30" i="5"/>
  <c r="AM14" i="5"/>
  <c r="AY14" i="5" s="1"/>
  <c r="AW7" i="5"/>
  <c r="AV31" i="5"/>
  <c r="AE10" i="5"/>
  <c r="AP10" i="5" s="1"/>
  <c r="BJ29" i="5"/>
  <c r="J15" i="5"/>
  <c r="J7" i="5"/>
  <c r="D34" i="5"/>
  <c r="AE18" i="5"/>
  <c r="AP18" i="5" s="1"/>
  <c r="AM4" i="5"/>
  <c r="AY4" i="5" s="1"/>
  <c r="AF28" i="5"/>
  <c r="G19" i="5"/>
  <c r="AV32" i="5"/>
  <c r="M12" i="5"/>
  <c r="V12" i="5" s="1"/>
  <c r="J19" i="5"/>
  <c r="H19" i="5"/>
  <c r="O22" i="5"/>
  <c r="M7" i="5"/>
  <c r="V7" i="5" s="1"/>
  <c r="W28" i="5"/>
  <c r="D32" i="5"/>
  <c r="AW8" i="5"/>
  <c r="O25" i="5"/>
  <c r="BI19" i="5"/>
  <c r="AK23" i="5"/>
  <c r="AW28" i="5"/>
  <c r="W17" i="5"/>
  <c r="BB23" i="5"/>
  <c r="C24" i="5"/>
  <c r="C29" i="5"/>
  <c r="AA5" i="5"/>
  <c r="AH32" i="5"/>
  <c r="AS32" i="5" s="1"/>
  <c r="M31" i="5"/>
  <c r="V31" i="5" s="1"/>
  <c r="X23" i="5"/>
  <c r="L5" i="5"/>
  <c r="U5" i="5" s="1"/>
  <c r="BB32" i="5"/>
  <c r="R29" i="5"/>
  <c r="Q13" i="5"/>
  <c r="Z13" i="5" s="1"/>
  <c r="Q17" i="5"/>
  <c r="Z17" i="5" s="1"/>
  <c r="BB17" i="5"/>
  <c r="D4" i="5"/>
  <c r="O10" i="5"/>
  <c r="BJ14" i="5"/>
  <c r="AR8" i="5"/>
  <c r="AG29" i="5"/>
  <c r="N18" i="5"/>
  <c r="G11" i="5"/>
  <c r="AA20" i="5"/>
  <c r="AE7" i="5"/>
  <c r="AP7" i="5" s="1"/>
  <c r="AM19" i="5"/>
  <c r="AY19" i="5" s="1"/>
  <c r="G26" i="5"/>
  <c r="G12" i="5"/>
  <c r="W22" i="5"/>
  <c r="G29" i="5"/>
  <c r="AK19" i="5"/>
  <c r="AR23" i="5"/>
  <c r="J20" i="5"/>
  <c r="AA15" i="5"/>
  <c r="AL38" i="5"/>
  <c r="F8" i="5"/>
  <c r="AG6" i="5"/>
  <c r="L26" i="5"/>
  <c r="U26" i="5" s="1"/>
  <c r="AR29" i="5"/>
  <c r="AA26" i="5"/>
  <c r="AM16" i="5"/>
  <c r="AY16" i="5" s="1"/>
  <c r="O13" i="5"/>
  <c r="W11" i="5"/>
  <c r="L17" i="5"/>
  <c r="U17" i="5" s="1"/>
  <c r="AA12" i="5"/>
  <c r="M34" i="5"/>
  <c r="V34" i="5" s="1"/>
  <c r="AI13" i="5"/>
  <c r="AT13" i="5" s="1"/>
  <c r="M24" i="5"/>
  <c r="V24" i="5" s="1"/>
  <c r="BC30" i="5"/>
  <c r="BC17" i="5"/>
  <c r="BG32" i="5"/>
  <c r="BE17" i="5"/>
  <c r="BE6" i="5"/>
  <c r="M22" i="5"/>
  <c r="V22" i="5" s="1"/>
  <c r="AX23" i="5"/>
  <c r="H8" i="5"/>
  <c r="AX19" i="5"/>
  <c r="N14" i="5"/>
  <c r="BI30" i="5"/>
  <c r="AR22" i="5"/>
  <c r="L16" i="5"/>
  <c r="U16" i="5" s="1"/>
  <c r="W21" i="5"/>
  <c r="AJ6" i="5"/>
  <c r="BI9" i="5"/>
  <c r="R34" i="5"/>
  <c r="BG18" i="5"/>
  <c r="AM30" i="5"/>
  <c r="AY30" i="5" s="1"/>
  <c r="R3" i="5"/>
  <c r="P21" i="5"/>
  <c r="Y21" i="5" s="1"/>
  <c r="Q26" i="5"/>
  <c r="Z26" i="5" s="1"/>
  <c r="AM29" i="5"/>
  <c r="AY29" i="5" s="1"/>
  <c r="AK29" i="5"/>
  <c r="AW16" i="5"/>
  <c r="C21" i="5"/>
  <c r="AQ3" i="5"/>
  <c r="AW12" i="5"/>
  <c r="R5" i="5"/>
  <c r="BE35" i="5"/>
  <c r="AG16" i="5"/>
  <c r="F14" i="5"/>
  <c r="AE28" i="5"/>
  <c r="AP28" i="5" s="1"/>
  <c r="F31" i="5"/>
  <c r="Q34" i="5"/>
  <c r="Z34" i="5" s="1"/>
  <c r="AU9" i="5"/>
  <c r="R9" i="5"/>
  <c r="BE12" i="5"/>
  <c r="R35" i="5"/>
  <c r="G4" i="5"/>
  <c r="BJ30" i="5"/>
  <c r="BI26" i="5"/>
  <c r="BG21" i="5"/>
  <c r="Q11" i="5"/>
  <c r="Z11" i="5" s="1"/>
  <c r="S32" i="5"/>
  <c r="AB32" i="5" s="1"/>
  <c r="F34" i="5"/>
  <c r="AH33" i="5"/>
  <c r="AS33" i="5" s="1"/>
  <c r="AD15" i="5"/>
  <c r="AO15" i="5" s="1"/>
  <c r="M8" i="5"/>
  <c r="V8" i="5" s="1"/>
  <c r="AG10" i="5"/>
  <c r="BG28" i="5"/>
  <c r="AU25" i="5"/>
  <c r="BI25" i="5"/>
  <c r="W23" i="5"/>
  <c r="BE26" i="5"/>
  <c r="D13" i="5"/>
  <c r="BG22" i="5"/>
  <c r="BG31" i="5"/>
  <c r="H3" i="5"/>
  <c r="J3" i="5"/>
  <c r="AM23" i="5"/>
  <c r="AY23" i="5" s="1"/>
  <c r="AG7" i="5"/>
  <c r="AK18" i="5"/>
  <c r="BI24" i="5"/>
  <c r="AQ23" i="5"/>
  <c r="AU20" i="5"/>
  <c r="AI7" i="5"/>
  <c r="AT7" i="5" s="1"/>
  <c r="O34" i="5"/>
  <c r="J16" i="5"/>
  <c r="X31" i="5"/>
  <c r="AD31" i="5"/>
  <c r="AO31" i="5" s="1"/>
  <c r="C34" i="5"/>
  <c r="AQ16" i="5"/>
  <c r="S33" i="5"/>
  <c r="AB33" i="5" s="1"/>
  <c r="AJ28" i="5"/>
  <c r="AM21" i="5"/>
  <c r="AY21" i="5" s="1"/>
  <c r="Q5" i="5"/>
  <c r="Z5" i="5" s="1"/>
  <c r="AJ23" i="5"/>
  <c r="AG12" i="5"/>
  <c r="AU13" i="5"/>
  <c r="AH28" i="5"/>
  <c r="AS28" i="5" s="1"/>
  <c r="G9" i="5"/>
  <c r="G28" i="5"/>
  <c r="AE34" i="5"/>
  <c r="AP34" i="5" s="1"/>
  <c r="O31" i="5"/>
  <c r="AR16" i="5"/>
  <c r="BG35" i="5"/>
  <c r="N4" i="5"/>
  <c r="AG15" i="5"/>
  <c r="M25" i="5"/>
  <c r="V25" i="5" s="1"/>
  <c r="M10" i="5"/>
  <c r="V10" i="5" s="1"/>
  <c r="N21" i="5"/>
  <c r="D8" i="5"/>
  <c r="X15" i="5"/>
  <c r="H9" i="5"/>
  <c r="AJ10" i="5"/>
  <c r="AH11" i="5"/>
  <c r="AS11" i="5" s="1"/>
  <c r="AD18" i="5"/>
  <c r="AO18" i="5" s="1"/>
  <c r="BE31" i="5"/>
  <c r="AF21" i="5"/>
  <c r="W29" i="5"/>
  <c r="J10" i="5"/>
  <c r="AJ4" i="5"/>
  <c r="AI32" i="5"/>
  <c r="AT32" i="5" s="1"/>
  <c r="H23" i="5"/>
  <c r="F4" i="5"/>
  <c r="AK7" i="5"/>
  <c r="J35" i="5"/>
  <c r="S15" i="5"/>
  <c r="AB15" i="5" s="1"/>
  <c r="AW21" i="5"/>
  <c r="AM10" i="5"/>
  <c r="AY10" i="5" s="1"/>
  <c r="C7" i="5"/>
  <c r="AE13" i="5"/>
  <c r="AP13" i="5" s="1"/>
  <c r="BC35" i="5"/>
  <c r="X27" i="5"/>
  <c r="BG17" i="5"/>
  <c r="AF4" i="5"/>
  <c r="AF9" i="5"/>
  <c r="AD17" i="5"/>
  <c r="AO17" i="5" s="1"/>
  <c r="F19" i="5"/>
  <c r="C3" i="5"/>
  <c r="AV28" i="5"/>
  <c r="Q23" i="5"/>
  <c r="Z23" i="5" s="1"/>
  <c r="AU15" i="5"/>
  <c r="BE4" i="5"/>
  <c r="AI20" i="5"/>
  <c r="AT20" i="5" s="1"/>
  <c r="J14" i="5"/>
  <c r="AR32" i="5"/>
  <c r="F24" i="5"/>
  <c r="P7" i="5"/>
  <c r="Y7" i="5" s="1"/>
  <c r="AG19" i="5"/>
  <c r="AJ24" i="5"/>
  <c r="AJ11" i="5"/>
  <c r="AW23" i="5"/>
  <c r="BB33" i="5"/>
  <c r="R28" i="5"/>
  <c r="AG17" i="5"/>
  <c r="P30" i="5"/>
  <c r="Y30" i="5" s="1"/>
  <c r="AW19" i="5"/>
  <c r="AV5" i="5"/>
  <c r="S31" i="5"/>
  <c r="AB31" i="5" s="1"/>
  <c r="D35" i="5"/>
  <c r="AD23" i="5"/>
  <c r="AO23" i="5" s="1"/>
  <c r="AQ9" i="5"/>
  <c r="AU11" i="5"/>
  <c r="AX18" i="5"/>
  <c r="BJ3" i="5"/>
  <c r="AE26" i="5"/>
  <c r="AP26" i="5" s="1"/>
  <c r="O27" i="5"/>
  <c r="BG10" i="5"/>
  <c r="AF26" i="5"/>
  <c r="AF24" i="5"/>
  <c r="AF8" i="5"/>
  <c r="AJ27" i="5"/>
  <c r="AV18" i="5"/>
  <c r="AU18" i="5"/>
  <c r="N27" i="5"/>
  <c r="AF19" i="5"/>
  <c r="N24" i="5"/>
  <c r="P14" i="5"/>
  <c r="Y14" i="5" s="1"/>
  <c r="O5" i="5"/>
  <c r="N22" i="5"/>
  <c r="L27" i="5"/>
  <c r="U27" i="5" s="1"/>
  <c r="AQ13" i="5"/>
  <c r="AE20" i="5"/>
  <c r="AP20" i="5" s="1"/>
  <c r="AK27" i="5"/>
  <c r="AE35" i="5"/>
  <c r="AP35" i="5" s="1"/>
  <c r="F33" i="5"/>
  <c r="M5" i="5"/>
  <c r="V5" i="5" s="1"/>
  <c r="O24" i="5"/>
  <c r="F17" i="5"/>
  <c r="D23" i="5"/>
  <c r="J17" i="5"/>
  <c r="G14" i="5"/>
  <c r="AI14" i="5"/>
  <c r="AT14" i="5" s="1"/>
  <c r="P19" i="5"/>
  <c r="Y19" i="5" s="1"/>
  <c r="AX15" i="5"/>
  <c r="S11" i="5"/>
  <c r="AB11" i="5" s="1"/>
  <c r="AI26" i="5"/>
  <c r="AT26" i="5" s="1"/>
  <c r="AH31" i="5"/>
  <c r="AS31" i="5" s="1"/>
  <c r="G22" i="5"/>
  <c r="W12" i="5"/>
  <c r="AJ12" i="5"/>
  <c r="AA16" i="5"/>
  <c r="D7" i="5"/>
  <c r="S6" i="5"/>
  <c r="AB6" i="5" s="1"/>
  <c r="AH25" i="5"/>
  <c r="AS25" i="5" s="1"/>
  <c r="AV3" i="5"/>
  <c r="BJ35" i="5"/>
  <c r="J34" i="5"/>
  <c r="AH16" i="5"/>
  <c r="AS16" i="5" s="1"/>
  <c r="O6" i="5"/>
  <c r="O8" i="5"/>
  <c r="AD30" i="5"/>
  <c r="AO30" i="5" s="1"/>
  <c r="AR17" i="5"/>
  <c r="R19" i="5"/>
  <c r="BJ16" i="5"/>
  <c r="AU21" i="5"/>
  <c r="D31" i="5"/>
  <c r="N8" i="5"/>
  <c r="AM12" i="5"/>
  <c r="AY12" i="5" s="1"/>
  <c r="R26" i="5"/>
  <c r="C10" i="5"/>
  <c r="AW17" i="5"/>
  <c r="J6" i="5"/>
  <c r="S26" i="5"/>
  <c r="AB26" i="5" s="1"/>
  <c r="S16" i="5"/>
  <c r="AB16" i="5" s="1"/>
  <c r="L7" i="5"/>
  <c r="U7" i="5" s="1"/>
  <c r="AX32" i="5"/>
  <c r="AH29" i="5"/>
  <c r="AS29" i="5" s="1"/>
  <c r="AM18" i="5"/>
  <c r="AY18" i="5" s="1"/>
  <c r="AV20" i="5"/>
  <c r="AJ3" i="5"/>
  <c r="H32" i="5"/>
  <c r="F7" i="5"/>
  <c r="H14" i="5"/>
  <c r="J32" i="5"/>
  <c r="AF7" i="5"/>
  <c r="AD22" i="5"/>
  <c r="AO22" i="5" s="1"/>
  <c r="AM26" i="5"/>
  <c r="AY26" i="5" s="1"/>
  <c r="W26" i="5"/>
  <c r="AK8" i="5"/>
  <c r="H20" i="5"/>
  <c r="BI33" i="5"/>
  <c r="AD7" i="5"/>
  <c r="AO7" i="5" s="1"/>
  <c r="AJ21" i="5"/>
  <c r="AI3" i="5"/>
  <c r="AK31" i="5"/>
  <c r="AF13" i="5"/>
  <c r="AD27" i="5"/>
  <c r="AO27" i="5" s="1"/>
  <c r="BJ13" i="5"/>
  <c r="AR35" i="5"/>
  <c r="AM24" i="5"/>
  <c r="AY24" i="5" s="1"/>
  <c r="L3" i="5"/>
  <c r="D5" i="5"/>
  <c r="W7" i="5"/>
  <c r="N7" i="5"/>
  <c r="P27" i="5"/>
  <c r="Y27" i="5" s="1"/>
  <c r="C25" i="5"/>
  <c r="AW20" i="5"/>
  <c r="BJ28" i="5"/>
  <c r="F6" i="5"/>
  <c r="AQ20" i="5"/>
  <c r="AJ29" i="5"/>
  <c r="M35" i="5"/>
  <c r="V35" i="5" s="1"/>
  <c r="BC10" i="5"/>
  <c r="BI3" i="5"/>
  <c r="AD19" i="5"/>
  <c r="AO19" i="5" s="1"/>
  <c r="BB29" i="5"/>
  <c r="X28" i="5"/>
  <c r="AI4" i="5"/>
  <c r="AT4" i="5" s="1"/>
  <c r="M32" i="5"/>
  <c r="V32" i="5" s="1"/>
  <c r="AQ24" i="5"/>
  <c r="BJ11" i="5"/>
  <c r="AG14" i="5"/>
  <c r="Q12" i="5"/>
  <c r="Z12" i="5" s="1"/>
  <c r="X13" i="5"/>
  <c r="BC13" i="5"/>
  <c r="AF22" i="5"/>
  <c r="X10" i="5"/>
  <c r="AD8" i="5"/>
  <c r="AO8" i="5" s="1"/>
  <c r="L21" i="5"/>
  <c r="U21" i="5" s="1"/>
  <c r="J29" i="5"/>
  <c r="AE5" i="5"/>
  <c r="AP5" i="5" s="1"/>
  <c r="G23" i="5"/>
  <c r="AE25" i="5"/>
  <c r="AP25" i="5" s="1"/>
  <c r="F12" i="5"/>
  <c r="AR6" i="5"/>
  <c r="AJ30" i="5"/>
  <c r="AW11" i="5"/>
  <c r="BC21" i="5"/>
  <c r="AF18" i="5"/>
  <c r="G20" i="5"/>
  <c r="AV16" i="5"/>
  <c r="AM22" i="5"/>
  <c r="AY22" i="5" s="1"/>
  <c r="AX8" i="5"/>
  <c r="AD32" i="5"/>
  <c r="AO32" i="5" s="1"/>
  <c r="BJ17" i="5"/>
  <c r="O32" i="5"/>
  <c r="BC28" i="5"/>
  <c r="L35" i="5"/>
  <c r="U35" i="5" s="1"/>
  <c r="N9" i="5"/>
  <c r="AW32" i="5"/>
  <c r="H29" i="5"/>
  <c r="C17" i="5"/>
  <c r="BI6" i="5"/>
  <c r="AW22" i="5"/>
  <c r="C19" i="5"/>
  <c r="BB13" i="5"/>
  <c r="G7" i="5"/>
  <c r="R11" i="5"/>
  <c r="AR24" i="5"/>
  <c r="X21" i="5"/>
  <c r="AU30" i="5"/>
  <c r="D9" i="5"/>
  <c r="N26" i="5"/>
  <c r="R23" i="5"/>
  <c r="BG20" i="5"/>
  <c r="AM35" i="5"/>
  <c r="AY35" i="5" s="1"/>
  <c r="L13" i="5"/>
  <c r="U13" i="5" s="1"/>
  <c r="P17" i="5"/>
  <c r="Y17" i="5" s="1"/>
  <c r="P32" i="5"/>
  <c r="Y32" i="5" s="1"/>
  <c r="L31" i="5"/>
  <c r="U31" i="5" s="1"/>
  <c r="BC19" i="5"/>
  <c r="P15" i="5"/>
  <c r="Y15" i="5" s="1"/>
  <c r="X32" i="5"/>
  <c r="W15" i="5"/>
  <c r="AE4" i="5"/>
  <c r="AP4" i="5" s="1"/>
  <c r="AD26" i="5"/>
  <c r="AO26" i="5" s="1"/>
  <c r="AK5" i="5"/>
  <c r="AQ31" i="5"/>
  <c r="M11" i="5"/>
  <c r="V11" i="5" s="1"/>
  <c r="BB27" i="5"/>
  <c r="P11" i="5"/>
  <c r="Y11" i="5" s="1"/>
  <c r="AR18" i="5"/>
  <c r="X25" i="5"/>
  <c r="AX22" i="5"/>
  <c r="AI24" i="5"/>
  <c r="AT24" i="5" s="1"/>
  <c r="BI35" i="5"/>
  <c r="AW29" i="5"/>
  <c r="AV25" i="5"/>
  <c r="AK15" i="5"/>
  <c r="BG7" i="5"/>
  <c r="D18" i="5"/>
  <c r="AX13" i="5"/>
  <c r="S13" i="5"/>
  <c r="AB13" i="5" s="1"/>
  <c r="AF30" i="5"/>
  <c r="Q19" i="5"/>
  <c r="Z19" i="5" s="1"/>
  <c r="AI25" i="5"/>
  <c r="AT25" i="5" s="1"/>
  <c r="N6" i="5"/>
  <c r="AD4" i="5"/>
  <c r="AO4" i="5" s="1"/>
  <c r="AH24" i="5"/>
  <c r="AS24" i="5" s="1"/>
  <c r="R15" i="5"/>
  <c r="X24" i="5"/>
  <c r="AA32" i="5"/>
  <c r="D33" i="5"/>
  <c r="M3" i="5"/>
  <c r="H11" i="5"/>
  <c r="R21" i="5"/>
  <c r="R13" i="5"/>
  <c r="BJ34" i="5"/>
  <c r="D17" i="5"/>
  <c r="P28" i="5"/>
  <c r="Y28" i="5" s="1"/>
  <c r="C11" i="5"/>
  <c r="L28" i="5"/>
  <c r="U28" i="5" s="1"/>
  <c r="AQ27" i="5"/>
  <c r="AV6" i="5"/>
  <c r="D6" i="5"/>
  <c r="AQ7" i="5"/>
  <c r="G21" i="5"/>
  <c r="G33" i="5"/>
  <c r="BC34" i="5"/>
  <c r="BI31" i="5"/>
  <c r="AQ21" i="5"/>
  <c r="BC24" i="5"/>
  <c r="BJ31" i="5"/>
  <c r="AI18" i="5"/>
  <c r="AT18" i="5" s="1"/>
  <c r="AW35" i="5"/>
  <c r="BE18" i="5"/>
  <c r="P20" i="5"/>
  <c r="Y20" i="5" s="1"/>
  <c r="J24" i="5"/>
  <c r="AQ28" i="5"/>
  <c r="AF27" i="5"/>
  <c r="AG30" i="5"/>
  <c r="AK35" i="5"/>
  <c r="S10" i="5"/>
  <c r="AB10" i="5" s="1"/>
  <c r="AJ9" i="5"/>
  <c r="AW27" i="5"/>
  <c r="H13" i="5"/>
  <c r="BI12" i="5"/>
  <c r="F27" i="5"/>
  <c r="AA8" i="5"/>
  <c r="Q31" i="5"/>
  <c r="Z31" i="5" s="1"/>
  <c r="L19" i="5"/>
  <c r="U19" i="5" s="1"/>
  <c r="AE21" i="5"/>
  <c r="AP21" i="5" s="1"/>
  <c r="AM17" i="5"/>
  <c r="AY17" i="5" s="1"/>
  <c r="BJ15" i="5"/>
  <c r="BJ12" i="5"/>
  <c r="BE7" i="5"/>
  <c r="AI8" i="5"/>
  <c r="AT8" i="5" s="1"/>
  <c r="AH23" i="5"/>
  <c r="AS23" i="5" s="1"/>
  <c r="AA9" i="5"/>
  <c r="BC3" i="5"/>
  <c r="AM8" i="5"/>
  <c r="AY8" i="5" s="1"/>
  <c r="BC33" i="5"/>
  <c r="AV8" i="5"/>
  <c r="AA33" i="5"/>
  <c r="AA21" i="5"/>
  <c r="O28" i="5"/>
  <c r="Q3" i="5"/>
  <c r="AR31" i="5"/>
  <c r="BG6" i="5"/>
  <c r="BG25" i="5"/>
  <c r="AQ18" i="5"/>
  <c r="H18" i="5"/>
  <c r="P23" i="5"/>
  <c r="Y23" i="5" s="1"/>
  <c r="G31" i="5"/>
  <c r="AM11" i="5"/>
  <c r="AY11" i="5" s="1"/>
  <c r="AV13" i="5"/>
  <c r="BJ10" i="5"/>
  <c r="AD24" i="5"/>
  <c r="AO24" i="5" s="1"/>
  <c r="O30" i="5"/>
  <c r="AG26" i="5"/>
  <c r="AD6" i="5"/>
  <c r="AO6" i="5" s="1"/>
  <c r="AF25" i="5"/>
  <c r="AW10" i="5"/>
  <c r="AK17" i="5"/>
  <c r="AG21" i="5"/>
  <c r="AF29" i="5"/>
  <c r="D12" i="5"/>
  <c r="AE15" i="5"/>
  <c r="AP15" i="5" s="1"/>
  <c r="F15" i="5"/>
  <c r="S4" i="5"/>
  <c r="AB4" i="5" s="1"/>
  <c r="F3" i="5"/>
  <c r="Q10" i="5"/>
  <c r="Z10" i="5" s="1"/>
  <c r="AV19" i="5"/>
  <c r="C13" i="5"/>
  <c r="AQ34" i="5"/>
  <c r="Q24" i="5"/>
  <c r="Z24" i="5" s="1"/>
  <c r="W20" i="5"/>
  <c r="S9" i="5"/>
  <c r="AB9" i="5" s="1"/>
  <c r="AX35" i="5"/>
  <c r="AV23" i="5"/>
  <c r="P16" i="5"/>
  <c r="Y16" i="5" s="1"/>
  <c r="W16" i="5"/>
  <c r="BI21" i="5"/>
  <c r="BG30" i="5"/>
  <c r="AD5" i="5"/>
  <c r="AO5" i="5" s="1"/>
  <c r="W34" i="5"/>
  <c r="D21" i="5"/>
  <c r="BC26" i="5"/>
  <c r="AH27" i="5"/>
  <c r="AS27" i="5" s="1"/>
  <c r="BG3" i="5"/>
  <c r="C6" i="5"/>
  <c r="J21" i="5"/>
  <c r="BJ22" i="5"/>
  <c r="L15" i="5"/>
  <c r="U15" i="5" s="1"/>
  <c r="BI5" i="5"/>
  <c r="X34" i="5"/>
  <c r="D30" i="5"/>
  <c r="M13" i="5"/>
  <c r="V13" i="5" s="1"/>
  <c r="R20" i="5"/>
  <c r="Q9" i="5"/>
  <c r="Z9" i="5" s="1"/>
  <c r="R33" i="5"/>
  <c r="BI10" i="5"/>
  <c r="AI19" i="5"/>
  <c r="AT19" i="5" s="1"/>
  <c r="AA18" i="5"/>
  <c r="G35" i="5"/>
  <c r="W3" i="5"/>
  <c r="BI18" i="5"/>
  <c r="M27" i="5"/>
  <c r="V27" i="5" s="1"/>
  <c r="D26" i="5"/>
  <c r="AU32" i="5"/>
  <c r="AK20" i="5"/>
  <c r="F25" i="5"/>
  <c r="AE22" i="5"/>
  <c r="AP22" i="5" s="1"/>
  <c r="R25" i="5"/>
  <c r="AE32" i="5"/>
  <c r="AP32" i="5" s="1"/>
  <c r="AV29" i="5"/>
  <c r="M30" i="5"/>
  <c r="V30" i="5" s="1"/>
  <c r="N11" i="5"/>
  <c r="BB30" i="5"/>
  <c r="O17" i="5"/>
  <c r="R27" i="5"/>
  <c r="AJ31" i="5"/>
  <c r="AH20" i="5"/>
  <c r="AS20" i="5" s="1"/>
  <c r="H17" i="5"/>
  <c r="AG20" i="5"/>
  <c r="L18" i="5"/>
  <c r="U18" i="5" s="1"/>
  <c r="AQ30" i="5"/>
  <c r="AR4" i="5"/>
  <c r="AW34" i="5"/>
  <c r="AX21" i="5"/>
  <c r="AM13" i="5"/>
  <c r="AY13" i="5" s="1"/>
  <c r="AQ35" i="5"/>
  <c r="AK32" i="5"/>
  <c r="AR13" i="5"/>
  <c r="BE33" i="5"/>
  <c r="BB20" i="5"/>
  <c r="O16" i="5"/>
  <c r="AJ18" i="5"/>
  <c r="L23" i="5"/>
  <c r="U23" i="5" s="1"/>
  <c r="BG11" i="5"/>
  <c r="BI32" i="5"/>
  <c r="AH9" i="5"/>
  <c r="AS9" i="5" s="1"/>
  <c r="BG14" i="5"/>
  <c r="P18" i="5"/>
  <c r="Y18" i="5" s="1"/>
  <c r="AR28" i="5"/>
  <c r="L24" i="5"/>
  <c r="U24" i="5" s="1"/>
  <c r="AG24" i="5"/>
  <c r="AA35" i="5"/>
  <c r="AD35" i="5"/>
  <c r="AO35" i="5" s="1"/>
  <c r="F22" i="5"/>
  <c r="AQ25" i="5"/>
  <c r="AW5" i="5"/>
  <c r="BJ26" i="5"/>
  <c r="BE16" i="5"/>
  <c r="AJ35" i="5"/>
  <c r="BB25" i="5"/>
  <c r="L8" i="5"/>
  <c r="U8" i="5" s="1"/>
  <c r="AD21" i="5"/>
  <c r="AO21" i="5" s="1"/>
  <c r="BB15" i="5"/>
  <c r="S5" i="5"/>
  <c r="AB5" i="5" s="1"/>
  <c r="AG33" i="5"/>
  <c r="S22" i="5"/>
  <c r="AB22" i="5" s="1"/>
  <c r="AQ22" i="5"/>
  <c r="AF12" i="5"/>
  <c r="M23" i="5"/>
  <c r="V23" i="5" s="1"/>
  <c r="W18" i="5"/>
  <c r="S7" i="5"/>
  <c r="AB7" i="5" s="1"/>
  <c r="O26" i="5"/>
  <c r="Q4" i="5"/>
  <c r="Z4" i="5" s="1"/>
  <c r="W8" i="5"/>
  <c r="AV12" i="5"/>
  <c r="Q14" i="5"/>
  <c r="Z14" i="5" s="1"/>
  <c r="Q20" i="5"/>
  <c r="Z20" i="5" s="1"/>
  <c r="AA6" i="5"/>
  <c r="AA25" i="5"/>
  <c r="AE9" i="5"/>
  <c r="AP9" i="5" s="1"/>
  <c r="BB21" i="5"/>
  <c r="BI20" i="5"/>
  <c r="AX26" i="5"/>
  <c r="AM25" i="5"/>
  <c r="AY25" i="5" s="1"/>
  <c r="AG27" i="5"/>
  <c r="AD16" i="5"/>
  <c r="AO16" i="5" s="1"/>
  <c r="AR12" i="5"/>
  <c r="X20" i="5"/>
  <c r="BC11" i="5"/>
  <c r="BE13" i="5"/>
  <c r="W27" i="5"/>
  <c r="J4" i="5"/>
  <c r="AH7" i="5"/>
  <c r="AS7" i="5" s="1"/>
  <c r="P10" i="5"/>
  <c r="Y10" i="5" s="1"/>
  <c r="AQ15" i="5"/>
  <c r="AX9" i="5"/>
  <c r="X5" i="5"/>
  <c r="L33" i="5"/>
  <c r="U33" i="5" s="1"/>
  <c r="AU17" i="5"/>
  <c r="AQ32" i="5"/>
  <c r="W9" i="5"/>
  <c r="H5" i="5"/>
  <c r="BJ5" i="5"/>
  <c r="BB3" i="5"/>
  <c r="R4" i="5"/>
  <c r="BE28" i="5"/>
  <c r="R18" i="5"/>
  <c r="AA14" i="5"/>
  <c r="AJ33" i="5"/>
  <c r="AK9" i="5"/>
  <c r="AI30" i="5"/>
  <c r="AT30" i="5" s="1"/>
  <c r="BE30" i="5"/>
  <c r="AV35" i="5"/>
  <c r="BI28" i="5"/>
  <c r="S21" i="5"/>
  <c r="AB21" i="5" s="1"/>
  <c r="H30" i="5"/>
  <c r="AG25" i="5"/>
  <c r="AA3" i="5"/>
  <c r="AD10" i="5"/>
  <c r="AO10" i="5" s="1"/>
  <c r="AJ8" i="5"/>
  <c r="AI27" i="5"/>
  <c r="AT27" i="5" s="1"/>
  <c r="BB34" i="5"/>
  <c r="N13" i="5"/>
  <c r="AD12" i="5"/>
  <c r="AO12" i="5" s="1"/>
  <c r="AF15" i="5"/>
  <c r="O29" i="5"/>
  <c r="P22" i="5"/>
  <c r="Y22" i="5" s="1"/>
  <c r="BJ9" i="5"/>
  <c r="AD20" i="5"/>
  <c r="AO20" i="5" s="1"/>
  <c r="AE8" i="5"/>
  <c r="AP8" i="5" s="1"/>
  <c r="AR33" i="5"/>
  <c r="AE29" i="5"/>
  <c r="AP29" i="5" s="1"/>
  <c r="AQ11" i="5"/>
  <c r="P6" i="5"/>
  <c r="Y6" i="5" s="1"/>
  <c r="P33" i="5"/>
  <c r="Y33" i="5" s="1"/>
  <c r="W30" i="5"/>
  <c r="O18" i="5"/>
  <c r="BE11" i="5"/>
  <c r="J13" i="5"/>
  <c r="BB31" i="5"/>
  <c r="F16" i="5"/>
  <c r="AF5" i="5"/>
  <c r="AG18" i="5"/>
  <c r="BC14" i="5"/>
  <c r="AJ14" i="5"/>
  <c r="AU14" i="5"/>
  <c r="AQ8" i="5"/>
  <c r="AJ19" i="5"/>
  <c r="Q30" i="5"/>
  <c r="Z30" i="5" s="1"/>
  <c r="G24" i="5"/>
  <c r="O15" i="5"/>
  <c r="AR20" i="5"/>
  <c r="N33" i="5"/>
  <c r="C8" i="5"/>
  <c r="R10" i="5"/>
  <c r="X18" i="5"/>
  <c r="W6" i="5"/>
  <c r="G18" i="5"/>
  <c r="AF23" i="5"/>
  <c r="X12" i="5"/>
  <c r="Q8" i="5"/>
  <c r="Z8" i="5" s="1"/>
  <c r="G8" i="5"/>
  <c r="AK21" i="5"/>
  <c r="BC23" i="5"/>
  <c r="J22" i="5"/>
  <c r="AU31" i="5"/>
  <c r="AH10" i="5"/>
  <c r="AS10" i="5" s="1"/>
  <c r="Q29" i="5"/>
  <c r="Z29" i="5" s="1"/>
  <c r="BJ19" i="5"/>
  <c r="BB16" i="5"/>
  <c r="J18" i="5"/>
  <c r="W25" i="5"/>
  <c r="L4" i="5"/>
  <c r="U4" i="5" s="1"/>
  <c r="S35" i="5"/>
  <c r="AB35" i="5" s="1"/>
  <c r="C4" i="5"/>
  <c r="BG24" i="5"/>
  <c r="AK33" i="5"/>
  <c r="G30" i="5"/>
  <c r="AV34" i="5"/>
  <c r="Q22" i="5"/>
  <c r="Z22" i="5" s="1"/>
  <c r="BI29" i="5"/>
  <c r="AH17" i="5"/>
  <c r="AS17" i="5" s="1"/>
  <c r="AH15" i="5"/>
  <c r="AS15" i="5" s="1"/>
  <c r="AK34" i="5"/>
  <c r="M21" i="5"/>
  <c r="V21" i="5" s="1"/>
  <c r="AE30" i="5"/>
  <c r="AP30" i="5" s="1"/>
  <c r="BE21" i="5"/>
  <c r="N35" i="5"/>
  <c r="F20" i="5"/>
  <c r="P13" i="5"/>
  <c r="Y13" i="5" s="1"/>
  <c r="M16" i="5"/>
  <c r="V16" i="5" s="1"/>
  <c r="AG35" i="5"/>
  <c r="AA29" i="5"/>
  <c r="AJ34" i="5"/>
  <c r="AH22" i="5"/>
  <c r="AS22" i="5" s="1"/>
  <c r="AH18" i="5"/>
  <c r="AS18" i="5" s="1"/>
  <c r="C32" i="5"/>
  <c r="C35" i="5"/>
  <c r="J9" i="5"/>
  <c r="AJ26" i="5"/>
  <c r="H24" i="5"/>
  <c r="AQ6" i="5"/>
  <c r="S30" i="5"/>
  <c r="AB30" i="5" s="1"/>
  <c r="M6" i="5"/>
  <c r="V6" i="5" s="1"/>
  <c r="BE32" i="5"/>
  <c r="AM5" i="5"/>
  <c r="AY5" i="5" s="1"/>
  <c r="BC20" i="5"/>
  <c r="AU7" i="5"/>
  <c r="W4" i="5"/>
  <c r="AR27" i="5"/>
  <c r="AF17" i="5"/>
  <c r="Q21" i="5"/>
  <c r="Z21" i="5" s="1"/>
  <c r="C27" i="5"/>
  <c r="AU23" i="5"/>
  <c r="AM31" i="5"/>
  <c r="AY31" i="5" s="1"/>
  <c r="F30" i="5"/>
  <c r="W33" i="5"/>
  <c r="AV7" i="5"/>
  <c r="BJ8" i="5"/>
  <c r="AH34" i="5"/>
  <c r="AS34" i="5" s="1"/>
  <c r="H28" i="5"/>
  <c r="C22" i="5"/>
  <c r="M26" i="5"/>
  <c r="V26" i="5" s="1"/>
  <c r="S29" i="5"/>
  <c r="AB29" i="5" s="1"/>
  <c r="AE3" i="5"/>
  <c r="BB24" i="5"/>
  <c r="AU16" i="5"/>
  <c r="BE14" i="5"/>
  <c r="X22" i="5"/>
  <c r="AK28" i="5"/>
  <c r="BI4" i="5"/>
  <c r="AH3" i="5"/>
  <c r="G25" i="5"/>
  <c r="AH6" i="5"/>
  <c r="AS6" i="5" s="1"/>
  <c r="BE20" i="5"/>
  <c r="AH21" i="5"/>
  <c r="AS21" i="5" s="1"/>
  <c r="BJ32" i="5"/>
  <c r="BI13" i="5"/>
  <c r="G10" i="5"/>
  <c r="G5" i="5"/>
  <c r="BB26" i="5"/>
  <c r="BC25" i="5"/>
  <c r="BG13" i="5"/>
  <c r="J26" i="5"/>
  <c r="J12" i="5"/>
  <c r="P3" i="5"/>
  <c r="AX25" i="5"/>
  <c r="W14" i="5"/>
  <c r="L20" i="5"/>
  <c r="U20" i="5" s="1"/>
  <c r="AR15" i="5"/>
  <c r="D11" i="5"/>
  <c r="AV4" i="5"/>
  <c r="AD3" i="5"/>
  <c r="AK10" i="5"/>
  <c r="F5" i="5"/>
  <c r="BC12" i="5"/>
  <c r="AI31" i="5"/>
  <c r="AT31" i="5" s="1"/>
  <c r="AK3" i="5"/>
  <c r="AD29" i="5"/>
  <c r="AO29" i="5" s="1"/>
  <c r="F29" i="5"/>
  <c r="AE31" i="5"/>
  <c r="AP31" i="5" s="1"/>
  <c r="Q6" i="5"/>
  <c r="Z6" i="5" s="1"/>
  <c r="AI16" i="5"/>
  <c r="AT16" i="5" s="1"/>
  <c r="Q32" i="5"/>
  <c r="Z32" i="5" s="1"/>
  <c r="O20" i="5"/>
  <c r="X30" i="5"/>
  <c r="S3" i="5"/>
  <c r="L11" i="5"/>
  <c r="U11" i="5" s="1"/>
  <c r="BE19" i="5"/>
  <c r="AD34" i="5"/>
  <c r="AO34" i="5" s="1"/>
  <c r="R17" i="5"/>
  <c r="AQ26" i="5"/>
  <c r="AU28" i="5"/>
  <c r="X26" i="5"/>
  <c r="AW4" i="5"/>
  <c r="L29" i="5"/>
  <c r="U29" i="5" s="1"/>
  <c r="AH5" i="5"/>
  <c r="AS5" i="5" s="1"/>
  <c r="O14" i="5"/>
  <c r="S34" i="5"/>
  <c r="AB34" i="5" s="1"/>
  <c r="AF31" i="5"/>
  <c r="AQ29" i="5"/>
  <c r="AD25" i="5"/>
  <c r="AO25" i="5" s="1"/>
  <c r="AH13" i="5"/>
  <c r="AS13" i="5" s="1"/>
  <c r="D29" i="5"/>
  <c r="BB10" i="5"/>
  <c r="AR26" i="5"/>
  <c r="O4" i="5"/>
  <c r="AF32" i="5"/>
  <c r="AK11" i="5"/>
  <c r="C20" i="5"/>
  <c r="AA34" i="5"/>
  <c r="G3" i="5"/>
  <c r="BE34" i="5"/>
  <c r="F32" i="5"/>
  <c r="AG5" i="5"/>
  <c r="AX12" i="5"/>
  <c r="AW9" i="5"/>
  <c r="AA28" i="5"/>
  <c r="AX10" i="5"/>
  <c r="AX5" i="5"/>
  <c r="F26" i="5"/>
  <c r="BB22" i="5"/>
  <c r="S27" i="5"/>
  <c r="AB27" i="5" s="1"/>
  <c r="AJ17" i="5"/>
  <c r="AE12" i="5"/>
  <c r="AP12" i="5" s="1"/>
  <c r="Q33" i="5"/>
  <c r="Z33" i="5" s="1"/>
  <c r="BJ4" i="5"/>
  <c r="AV30" i="5"/>
  <c r="AH30" i="5"/>
  <c r="AS30" i="5" s="1"/>
  <c r="AG31" i="5"/>
  <c r="H35" i="5"/>
  <c r="S24" i="5"/>
  <c r="AB24" i="5" s="1"/>
  <c r="AU35" i="5"/>
  <c r="N5" i="5"/>
  <c r="AK13" i="5"/>
  <c r="G27" i="5"/>
  <c r="F11" i="5"/>
  <c r="N12" i="5"/>
  <c r="G32" i="5"/>
  <c r="L14" i="5"/>
  <c r="U14" i="5" s="1"/>
  <c r="Q16" i="5"/>
  <c r="Z16" i="5" s="1"/>
  <c r="O35" i="5"/>
  <c r="S25" i="5"/>
  <c r="AB25" i="5" s="1"/>
  <c r="BG26" i="5"/>
  <c r="P9" i="5"/>
  <c r="Y9" i="5" s="1"/>
  <c r="L30" i="5"/>
  <c r="U30" i="5" s="1"/>
  <c r="AJ15" i="5"/>
  <c r="AM7" i="5"/>
  <c r="AY7" i="5" s="1"/>
  <c r="M18" i="5"/>
  <c r="V18" i="5" s="1"/>
  <c r="BC8" i="5"/>
  <c r="L32" i="5"/>
  <c r="U32" i="5" s="1"/>
  <c r="R14" i="5"/>
  <c r="AK25" i="5"/>
  <c r="R24" i="5"/>
  <c r="C31" i="5"/>
  <c r="BE15" i="5"/>
  <c r="J11" i="5"/>
  <c r="D27" i="5"/>
  <c r="BE29" i="5"/>
  <c r="AK16" i="5"/>
  <c r="N32" i="5"/>
  <c r="D15" i="5"/>
  <c r="W10" i="5"/>
  <c r="BC4" i="5"/>
  <c r="AJ20" i="5"/>
  <c r="AU10" i="5"/>
  <c r="S12" i="5"/>
  <c r="AB12" i="5" s="1"/>
  <c r="AU26" i="5"/>
  <c r="AI9" i="5"/>
  <c r="AT9" i="5" s="1"/>
  <c r="AQ10" i="5"/>
  <c r="BE27" i="5"/>
  <c r="BJ18" i="5"/>
  <c r="AE14" i="5"/>
  <c r="AP14" i="5" s="1"/>
  <c r="AJ22" i="5"/>
  <c r="AJ13" i="5"/>
  <c r="AK24" i="5"/>
  <c r="AI12" i="5"/>
  <c r="AT12" i="5" s="1"/>
  <c r="BB28" i="5"/>
  <c r="AK22" i="5"/>
  <c r="AR30" i="5"/>
  <c r="H22" i="5"/>
  <c r="AR25" i="5"/>
  <c r="AX34" i="5"/>
  <c r="AM9" i="5"/>
  <c r="AY9" i="5" s="1"/>
  <c r="X16" i="5"/>
  <c r="AH26" i="5"/>
  <c r="AS26" i="5" s="1"/>
  <c r="AI11" i="5"/>
  <c r="AT11" i="5" s="1"/>
  <c r="H16" i="5"/>
  <c r="AF35" i="5"/>
  <c r="R6" i="5"/>
  <c r="J27" i="5"/>
  <c r="J5" i="5"/>
  <c r="S17" i="5"/>
  <c r="AB17" i="5" s="1"/>
  <c r="F21" i="5"/>
  <c r="N19" i="5"/>
  <c r="BC9" i="5"/>
  <c r="BC7" i="5"/>
  <c r="P34" i="5"/>
  <c r="Y34" i="5" s="1"/>
  <c r="X14" i="5"/>
  <c r="AG3" i="5"/>
  <c r="BG19" i="5"/>
  <c r="BI11" i="5"/>
  <c r="AV24" i="5"/>
  <c r="BI27" i="5"/>
  <c r="BG33" i="5"/>
  <c r="D20" i="5"/>
  <c r="AQ5" i="5"/>
  <c r="F28" i="5"/>
  <c r="G16" i="5"/>
  <c r="C9" i="5"/>
  <c r="AU19" i="5"/>
  <c r="M33" i="5"/>
  <c r="V33" i="5" s="1"/>
  <c r="AA22" i="5"/>
  <c r="N25" i="5"/>
  <c r="AF11" i="5"/>
  <c r="L22" i="5"/>
  <c r="U22" i="5" s="1"/>
  <c r="AR3" i="5"/>
  <c r="BC32" i="5"/>
  <c r="AU5" i="5"/>
  <c r="W19" i="5"/>
  <c r="BG15" i="5"/>
  <c r="AX16" i="5"/>
  <c r="P4" i="5"/>
  <c r="Y4" i="5" s="1"/>
  <c r="BB12" i="5"/>
  <c r="AW31" i="5"/>
  <c r="C28" i="5"/>
  <c r="S19" i="5"/>
  <c r="AB19" i="5" s="1"/>
  <c r="X6" i="5"/>
  <c r="AJ7" i="5"/>
  <c r="F9" i="5"/>
  <c r="AI35" i="5"/>
  <c r="AT35" i="5" s="1"/>
  <c r="AM6" i="5"/>
  <c r="AY6" i="5" s="1"/>
  <c r="AG8" i="5"/>
  <c r="AU3" i="5"/>
  <c r="F18" i="5"/>
  <c r="J23" i="5"/>
  <c r="AQ17" i="5"/>
  <c r="BE24" i="5"/>
  <c r="AQ19" i="5"/>
  <c r="BB9" i="5"/>
  <c r="R30" i="5"/>
  <c r="AV21" i="5"/>
  <c r="BB19" i="5"/>
  <c r="BI22" i="5"/>
  <c r="AV22" i="5"/>
  <c r="AH8" i="5"/>
  <c r="AS8" i="5" s="1"/>
  <c r="S18" i="5"/>
  <c r="AB18" i="5" s="1"/>
  <c r="BB7" i="5"/>
  <c r="H10" i="5"/>
  <c r="L9" i="5"/>
  <c r="U9" i="5" s="1"/>
  <c r="AM3" i="5"/>
  <c r="AF10" i="5"/>
  <c r="O12" i="5"/>
  <c r="M28" i="5"/>
  <c r="V28" i="5" s="1"/>
  <c r="O9" i="5"/>
  <c r="S14" i="5"/>
  <c r="AB14" i="5" s="1"/>
  <c r="M9" i="5"/>
  <c r="V9" i="5" s="1"/>
  <c r="J28" i="5"/>
  <c r="AA10" i="5"/>
  <c r="BG27" i="5"/>
  <c r="O23" i="5"/>
  <c r="D10" i="5"/>
  <c r="AG11" i="5"/>
  <c r="AW25" i="5"/>
  <c r="AA11" i="5"/>
  <c r="J30" i="5"/>
  <c r="AE16" i="5"/>
  <c r="AP16" i="5" s="1"/>
  <c r="P8" i="5"/>
  <c r="Y8" i="5" s="1"/>
  <c r="AK30" i="5"/>
  <c r="Q18" i="5"/>
  <c r="Z18" i="5" s="1"/>
  <c r="AG22" i="5"/>
  <c r="W35" i="5"/>
  <c r="X11" i="5"/>
  <c r="J8" i="5"/>
  <c r="P24" i="5"/>
  <c r="Y24" i="5" s="1"/>
  <c r="X8" i="5"/>
  <c r="N28" i="5"/>
  <c r="AF34" i="5"/>
  <c r="AM34" i="5"/>
  <c r="AY34" i="5" s="1"/>
  <c r="C16" i="5"/>
  <c r="X7" i="5"/>
  <c r="AA31" i="5"/>
  <c r="AK4" i="5"/>
  <c r="BI17" i="5"/>
  <c r="AW14" i="5"/>
  <c r="AH14" i="5"/>
  <c r="AS14" i="5" s="1"/>
  <c r="O11" i="5"/>
  <c r="Q35" i="5"/>
  <c r="Z35" i="5" s="1"/>
  <c r="H31" i="5"/>
  <c r="P35" i="5"/>
  <c r="Y35" i="5" s="1"/>
  <c r="AH12" i="5"/>
  <c r="AS12" i="5" s="1"/>
  <c r="AI6" i="5"/>
  <c r="AT6" i="5" s="1"/>
  <c r="AU34" i="5"/>
  <c r="X17" i="5"/>
  <c r="N23" i="5"/>
  <c r="AG13" i="5"/>
  <c r="R16" i="5"/>
  <c r="Q15" i="5"/>
  <c r="Z15" i="5" s="1"/>
  <c r="X29" i="5"/>
  <c r="AD11" i="5"/>
  <c r="AO11" i="5" s="1"/>
  <c r="AU4" i="5"/>
  <c r="W31" i="5"/>
  <c r="L25" i="5"/>
  <c r="U25" i="5" s="1"/>
  <c r="AD13" i="5"/>
  <c r="AO13" i="5" s="1"/>
  <c r="G17" i="5"/>
  <c r="BE10" i="5"/>
  <c r="C26" i="5"/>
  <c r="AX27" i="5"/>
  <c r="AA19" i="5"/>
  <c r="AK14" i="5"/>
  <c r="BB11" i="5"/>
  <c r="M19" i="5"/>
  <c r="V19" i="5" s="1"/>
  <c r="D28" i="5"/>
  <c r="F10" i="5"/>
  <c r="N20" i="5"/>
  <c r="AX20" i="5"/>
  <c r="BJ25" i="5"/>
  <c r="AW18" i="5"/>
  <c r="H33" i="5"/>
  <c r="AR10" i="5"/>
  <c r="O19" i="5"/>
  <c r="BB35" i="5"/>
  <c r="BB6" i="5"/>
  <c r="AD33" i="5"/>
  <c r="AO33" i="5" s="1"/>
  <c r="AJ5" i="5"/>
  <c r="O33" i="5"/>
  <c r="W13" i="5"/>
  <c r="P25" i="5"/>
  <c r="Y25" i="5" s="1"/>
  <c r="AU33" i="5"/>
  <c r="AI23" i="5"/>
  <c r="AT23" i="5" s="1"/>
  <c r="BE22" i="5"/>
  <c r="P12" i="5"/>
  <c r="Y12" i="5" s="1"/>
  <c r="BB18" i="5"/>
  <c r="H12" i="5"/>
  <c r="AE24" i="5"/>
  <c r="AP24" i="5" s="1"/>
  <c r="R12" i="5"/>
  <c r="G6" i="5"/>
  <c r="BC27" i="5"/>
  <c r="AV14" i="5"/>
  <c r="AI34" i="5"/>
  <c r="AT34" i="5" s="1"/>
  <c r="H7" i="5"/>
  <c r="AX11" i="5"/>
  <c r="BI8" i="5"/>
  <c r="AE33" i="5"/>
  <c r="AP33" i="5" s="1"/>
  <c r="AM32" i="5"/>
  <c r="AY32" i="5" s="1"/>
  <c r="BJ20" i="5"/>
  <c r="R32" i="5"/>
  <c r="AG32" i="5"/>
  <c r="AF3" i="5"/>
  <c r="AV33" i="5"/>
  <c r="Q27" i="5"/>
  <c r="Z27" i="5" s="1"/>
  <c r="AA27" i="5"/>
  <c r="AE6" i="5"/>
  <c r="AP6" i="5" s="1"/>
  <c r="C12" i="5"/>
  <c r="AI29" i="5"/>
  <c r="AT29" i="5" s="1"/>
  <c r="C5" i="5"/>
  <c r="BJ6" i="5"/>
  <c r="M14" i="5"/>
  <c r="V14" i="5" s="1"/>
  <c r="AW24" i="5"/>
  <c r="AR14" i="5"/>
  <c r="AD28" i="5"/>
  <c r="AO28" i="5" s="1"/>
  <c r="C14" i="5"/>
  <c r="AX6" i="5"/>
  <c r="AU27" i="5"/>
  <c r="N15" i="5"/>
  <c r="W5" i="5"/>
  <c r="F38" i="5" l="1" a="1"/>
  <c r="F38" i="5" s="1"/>
  <c r="D11" i="1" s="1"/>
  <c r="Q38" i="5" a="1"/>
  <c r="Q38" i="5" s="1"/>
  <c r="Z3" i="5"/>
  <c r="Z38" i="5" s="1" a="1"/>
  <c r="Z38" i="5" s="1"/>
  <c r="D31" i="1" s="1"/>
  <c r="U3" i="5"/>
  <c r="U38" i="5" s="1" a="1"/>
  <c r="U38" i="5" s="1"/>
  <c r="D25" i="1" s="1"/>
  <c r="L38" i="5" a="1"/>
  <c r="L38" i="5" s="1"/>
  <c r="O38" i="5" a="1"/>
  <c r="O38" i="5" s="1"/>
  <c r="AX38" i="5" a="1"/>
  <c r="AX38" i="5" s="1"/>
  <c r="BF7" i="5"/>
  <c r="BL7" i="5" s="1"/>
  <c r="BI38" i="5" a="1"/>
  <c r="BI38" i="5" s="1"/>
  <c r="AM38" i="5" a="1"/>
  <c r="AM38" i="5" s="1"/>
  <c r="AY3" i="5"/>
  <c r="AY38" i="5" s="1" a="1"/>
  <c r="AY38" i="5" s="1"/>
  <c r="BF24" i="5"/>
  <c r="BL24" i="5" s="1"/>
  <c r="W38" i="5" a="1"/>
  <c r="W38" i="5" s="1"/>
  <c r="D27" i="1" s="1"/>
  <c r="AA38" i="5" a="1"/>
  <c r="AA38" i="5" s="1"/>
  <c r="D29" i="1" s="1"/>
  <c r="E29" i="1" s="1"/>
  <c r="F29" i="1" s="1"/>
  <c r="G29" i="1" s="1"/>
  <c r="BF28" i="5"/>
  <c r="BL28" i="5" s="1"/>
  <c r="AE38" i="5" a="1"/>
  <c r="AE38" i="5" s="1"/>
  <c r="AP3" i="5"/>
  <c r="AP38" i="5" s="1" a="1"/>
  <c r="AP38" i="5" s="1"/>
  <c r="D34" i="1" s="1"/>
  <c r="E34" i="1" s="1"/>
  <c r="F34" i="1" s="1"/>
  <c r="G34" i="1" s="1"/>
  <c r="H34" i="1" s="1"/>
  <c r="BF5" i="5"/>
  <c r="BL5" i="5" s="1"/>
  <c r="BJ38" i="5" a="1"/>
  <c r="BJ38" i="5" s="1"/>
  <c r="D50" i="1" s="1"/>
  <c r="AQ38" i="5" a="1"/>
  <c r="AQ38" i="5" s="1"/>
  <c r="BB38" i="5" a="1"/>
  <c r="BB38" i="5" s="1"/>
  <c r="BF20" i="5"/>
  <c r="BL20" i="5" s="1"/>
  <c r="BF23" i="5"/>
  <c r="BL23" i="5" s="1"/>
  <c r="AW38" i="5" a="1"/>
  <c r="AW38" i="5" s="1"/>
  <c r="D41" i="1" s="1"/>
  <c r="AU38" i="5" a="1"/>
  <c r="AU38" i="5" s="1"/>
  <c r="P38" i="5" a="1"/>
  <c r="P38" i="5" s="1"/>
  <c r="Y3" i="5"/>
  <c r="Y38" i="5" s="1" a="1"/>
  <c r="Y38" i="5" s="1"/>
  <c r="D30" i="1" s="1"/>
  <c r="V3" i="5"/>
  <c r="V38" i="5" s="1" a="1"/>
  <c r="V38" i="5" s="1"/>
  <c r="D26" i="1" s="1"/>
  <c r="M38" i="5" a="1"/>
  <c r="M38" i="5" s="1"/>
  <c r="X38" i="5" a="1"/>
  <c r="X38" i="5" s="1"/>
  <c r="D28" i="1" s="1"/>
  <c r="AK38" i="5" a="1"/>
  <c r="AK38" i="5" s="1"/>
  <c r="BG38" i="5" a="1"/>
  <c r="BG38" i="5" s="1"/>
  <c r="D47" i="1" s="1"/>
  <c r="E47" i="1" s="1"/>
  <c r="F47" i="1" s="1"/>
  <c r="G47" i="1" s="1"/>
  <c r="H47" i="1" s="1"/>
  <c r="I45" i="1" s="1"/>
  <c r="C38" i="5" a="1"/>
  <c r="C38" i="5" s="1"/>
  <c r="BF19" i="5"/>
  <c r="BL19" i="5" s="1"/>
  <c r="J38" i="5" a="1"/>
  <c r="J38" i="5" s="1"/>
  <c r="N38" i="5" a="1"/>
  <c r="N38" i="5" s="1"/>
  <c r="AG38" i="5" a="1"/>
  <c r="AG38" i="5" s="1"/>
  <c r="BC38" i="5" a="1"/>
  <c r="BC38" i="5" s="1"/>
  <c r="BF18" i="5"/>
  <c r="BL18" i="5" s="1"/>
  <c r="AI38" i="5" a="1"/>
  <c r="AI38" i="5" s="1"/>
  <c r="AT3" i="5"/>
  <c r="AT38" i="5" s="1" a="1"/>
  <c r="AT38" i="5" s="1"/>
  <c r="D37" i="1" s="1"/>
  <c r="BF27" i="5"/>
  <c r="BL27" i="5" s="1"/>
  <c r="BF29" i="5"/>
  <c r="BL29" i="5" s="1"/>
  <c r="S38" i="5" a="1"/>
  <c r="S38" i="5" s="1"/>
  <c r="AB3" i="5"/>
  <c r="AB38" i="5" s="1" a="1"/>
  <c r="AB38" i="5" s="1"/>
  <c r="BF33" i="5"/>
  <c r="BL33" i="5" s="1"/>
  <c r="BE38" i="5" a="1"/>
  <c r="BE38" i="5" s="1"/>
  <c r="BF32" i="5" s="1"/>
  <c r="BL32" i="5" s="1"/>
  <c r="BF3" i="5"/>
  <c r="H38" i="5" a="1"/>
  <c r="H38" i="5" s="1"/>
  <c r="G38" i="5" a="1"/>
  <c r="G38" i="5" s="1"/>
  <c r="D12" i="1" s="1"/>
  <c r="AS3" i="5"/>
  <c r="AS38" i="5" s="1" a="1"/>
  <c r="AS38" i="5" s="1"/>
  <c r="AH38" i="5" a="1"/>
  <c r="AH38" i="5" s="1"/>
  <c r="AF38" i="5" a="1"/>
  <c r="AF38" i="5" s="1"/>
  <c r="AR38" i="5" a="1"/>
  <c r="AR38" i="5" s="1"/>
  <c r="D35" i="1" s="1"/>
  <c r="AO3" i="5"/>
  <c r="AO38" i="5" s="1" a="1"/>
  <c r="AO38" i="5" s="1"/>
  <c r="AD38" i="5" a="1"/>
  <c r="AD38" i="5" s="1"/>
  <c r="AV38" i="5" a="1"/>
  <c r="AV38" i="5" s="1"/>
  <c r="D36" i="1" s="1"/>
  <c r="E36" i="1" s="1"/>
  <c r="F36" i="1" s="1"/>
  <c r="G36" i="1" s="1"/>
  <c r="H36" i="1" s="1"/>
  <c r="R38" i="5" a="1"/>
  <c r="R38" i="5" s="1"/>
  <c r="BF21" i="5" l="1"/>
  <c r="BL21" i="5" s="1"/>
  <c r="BF16" i="5"/>
  <c r="BL16" i="5" s="1"/>
  <c r="BM20" i="5"/>
  <c r="E12" i="1"/>
  <c r="F12" i="1" s="1"/>
  <c r="G12" i="1" s="1"/>
  <c r="BF13" i="5"/>
  <c r="BL13" i="5" s="1"/>
  <c r="BF22" i="5"/>
  <c r="BL22" i="5" s="1"/>
  <c r="BF14" i="5"/>
  <c r="BL14" i="5" s="1"/>
  <c r="BM18" i="5"/>
  <c r="BM28" i="5"/>
  <c r="BF11" i="5"/>
  <c r="BL11" i="5" s="1"/>
  <c r="BF15" i="5"/>
  <c r="BL15" i="5" s="1"/>
  <c r="D42" i="1"/>
  <c r="E42" i="1"/>
  <c r="G42" i="1"/>
  <c r="F42" i="1"/>
  <c r="E30" i="1"/>
  <c r="F30" i="1" s="1"/>
  <c r="G30" i="1" s="1"/>
  <c r="H30" i="1"/>
  <c r="BF10" i="5"/>
  <c r="BL10" i="5" s="1"/>
  <c r="E26" i="1"/>
  <c r="F26" i="1" s="1"/>
  <c r="G26" i="1" s="1"/>
  <c r="BM7" i="5"/>
  <c r="BM32" i="5"/>
  <c r="BF31" i="5"/>
  <c r="BL31" i="5" s="1"/>
  <c r="BF6" i="5"/>
  <c r="BL6" i="5" s="1"/>
  <c r="BF35" i="5"/>
  <c r="BL35" i="5" s="1"/>
  <c r="BM33" i="5"/>
  <c r="BM19" i="5"/>
  <c r="E50" i="1"/>
  <c r="F50" i="1" s="1"/>
  <c r="G50" i="1" s="1"/>
  <c r="H50" i="1"/>
  <c r="BF4" i="5"/>
  <c r="BL4" i="5" s="1"/>
  <c r="BF34" i="5"/>
  <c r="BL34" i="5" s="1"/>
  <c r="BF8" i="5"/>
  <c r="BL8" i="5" s="1"/>
  <c r="BF25" i="5"/>
  <c r="BL25" i="5" s="1"/>
  <c r="E27" i="1"/>
  <c r="F27" i="1" s="1"/>
  <c r="G27" i="1" s="1"/>
  <c r="H27" i="1"/>
  <c r="E25" i="1"/>
  <c r="E41" i="1"/>
  <c r="F41" i="1" s="1"/>
  <c r="G41" i="1" s="1"/>
  <c r="H41" i="1"/>
  <c r="BM5" i="5"/>
  <c r="BM24" i="5"/>
  <c r="E31" i="1"/>
  <c r="F31" i="1" s="1"/>
  <c r="G31" i="1" s="1"/>
  <c r="H31" i="1"/>
  <c r="E35" i="1"/>
  <c r="F35" i="1" s="1"/>
  <c r="G35" i="1" s="1"/>
  <c r="H35" i="1"/>
  <c r="I33" i="1" s="1"/>
  <c r="BM29" i="5"/>
  <c r="BF9" i="5"/>
  <c r="BL9" i="5" s="1"/>
  <c r="BF17" i="5"/>
  <c r="BL17" i="5" s="1"/>
  <c r="BM27" i="5"/>
  <c r="E11" i="1"/>
  <c r="F11" i="1" s="1"/>
  <c r="G11" i="1" s="1"/>
  <c r="H11" i="1" s="1"/>
  <c r="BM23" i="5"/>
  <c r="BF30" i="5"/>
  <c r="BL30" i="5" s="1"/>
  <c r="E37" i="1"/>
  <c r="F37" i="1" s="1"/>
  <c r="G37" i="1" s="1"/>
  <c r="H37" i="1"/>
  <c r="E28" i="1"/>
  <c r="F28" i="1" s="1"/>
  <c r="G28" i="1" s="1"/>
  <c r="H28" i="1"/>
  <c r="BF12" i="5"/>
  <c r="BL12" i="5" s="1"/>
  <c r="BL3" i="5"/>
  <c r="BF26" i="5"/>
  <c r="BL26" i="5" s="1"/>
  <c r="E21" i="1" l="1"/>
  <c r="F25" i="1"/>
  <c r="BM14" i="5"/>
  <c r="BF38" i="5" a="1"/>
  <c r="BF38" i="5" s="1"/>
  <c r="BM22" i="5"/>
  <c r="BM9" i="5"/>
  <c r="BM6" i="5"/>
  <c r="BM13" i="5"/>
  <c r="BM30" i="5"/>
  <c r="BM25" i="5"/>
  <c r="BM31" i="5"/>
  <c r="H12" i="1"/>
  <c r="BM17" i="5"/>
  <c r="BM10" i="5"/>
  <c r="BM35" i="5"/>
  <c r="BM8" i="5"/>
  <c r="BM34" i="5"/>
  <c r="D21" i="1"/>
  <c r="H42" i="1"/>
  <c r="BM26" i="5"/>
  <c r="BM4" i="5"/>
  <c r="BM15" i="5"/>
  <c r="BM11" i="5"/>
  <c r="BM16" i="5"/>
  <c r="I39" i="1"/>
  <c r="BL38" i="5"/>
  <c r="BM3" i="5"/>
  <c r="BM12" i="5"/>
  <c r="H26" i="1"/>
  <c r="BM21" i="5"/>
  <c r="BN14" i="5" l="1"/>
  <c r="BN30" i="5"/>
  <c r="BN9" i="5"/>
  <c r="BN15" i="5"/>
  <c r="F21" i="1"/>
  <c r="H21" i="1" s="1"/>
  <c r="G25" i="1"/>
  <c r="G21" i="1" s="1"/>
  <c r="BM38" i="5"/>
  <c r="BN25" i="5" s="1"/>
  <c r="BN16" i="5"/>
  <c r="BN21" i="5"/>
  <c r="BN10" i="5"/>
  <c r="BN17" i="5"/>
  <c r="BN11" i="5"/>
  <c r="BN8" i="5" l="1"/>
  <c r="BN4" i="5"/>
  <c r="BN26" i="5"/>
  <c r="BO28" i="5"/>
  <c r="BO5" i="5"/>
  <c r="BO27" i="5"/>
  <c r="BO7" i="5"/>
  <c r="BO20" i="5"/>
  <c r="BO24" i="5"/>
  <c r="BO32" i="5"/>
  <c r="BO23" i="5"/>
  <c r="BO29" i="5"/>
  <c r="BO18" i="5"/>
  <c r="BO33" i="5"/>
  <c r="BO19" i="5"/>
  <c r="BN28" i="5"/>
  <c r="BO17" i="5"/>
  <c r="BO15" i="5"/>
  <c r="BN18" i="5"/>
  <c r="BO6" i="5"/>
  <c r="BO11" i="5"/>
  <c r="BO10" i="5"/>
  <c r="BN19" i="5"/>
  <c r="BO21" i="5"/>
  <c r="BO25" i="5"/>
  <c r="BO31" i="5"/>
  <c r="BO16" i="5"/>
  <c r="BO8" i="5"/>
  <c r="BN29" i="5"/>
  <c r="BO22" i="5"/>
  <c r="BO34" i="5"/>
  <c r="BN27" i="5"/>
  <c r="BN7" i="5"/>
  <c r="BO13" i="5"/>
  <c r="BO3" i="5"/>
  <c r="BN33" i="5"/>
  <c r="BO35" i="5"/>
  <c r="BO26" i="5"/>
  <c r="BO12" i="5"/>
  <c r="BO30" i="5"/>
  <c r="BN23" i="5"/>
  <c r="BN24" i="5"/>
  <c r="BO4" i="5"/>
  <c r="BO14" i="5"/>
  <c r="BN20" i="5"/>
  <c r="BN32" i="5"/>
  <c r="BN5" i="5"/>
  <c r="BO9" i="5"/>
  <c r="BN31" i="5"/>
  <c r="BN12" i="5"/>
  <c r="BN35" i="5"/>
  <c r="BN3" i="5"/>
  <c r="BN13" i="5"/>
  <c r="BN34" i="5"/>
  <c r="BN6" i="5"/>
  <c r="H25" i="1"/>
  <c r="I24" i="1" s="1"/>
  <c r="BN22" i="5"/>
  <c r="BO38" i="5" l="1"/>
  <c r="E13" i="1" l="1"/>
  <c r="E6" i="1" s="1"/>
  <c r="E4" i="1" s="1"/>
  <c r="G13" i="1"/>
  <c r="G6" i="1" s="1"/>
  <c r="G4" i="1" s="1"/>
  <c r="F13" i="1"/>
  <c r="F6" i="1" s="1"/>
  <c r="F4" i="1" s="1"/>
  <c r="D13" i="1"/>
  <c r="H13" i="1" l="1"/>
  <c r="D6" i="1"/>
  <c r="H6" i="1" l="1"/>
  <c r="D4" i="1"/>
  <c r="H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59" authorId="0" shapeId="0" xr:uid="{00000000-0006-0000-1C00-000001000000}">
      <text>
        <r>
          <rPr>
            <sz val="11"/>
            <color theme="1"/>
            <rFont val="Arial"/>
            <scheme val="minor"/>
          </rPr>
          <t>======
ID#AAABWM3adPc
Secretary Sport Umbrella Twente    (2024-09-30 13:50:01)
Waarom verschil? Overleggen met Frank/Vincent over de uren van Philip</t>
        </r>
      </text>
    </comment>
  </commentList>
  <extLst>
    <ext xmlns:r="http://schemas.openxmlformats.org/officeDocument/2006/relationships" uri="GoogleSheetsCustomDataVersion2">
      <go:sheetsCustomData xmlns:go="http://customooxmlschemas.google.com/" r:id="rId1" roundtripDataSignature="AMtx7mh9i8Bc+eK1JSkB8YMyWmjV6gSt2w=="/>
    </ext>
  </extL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<sst xmlns="http://schemas.openxmlformats.org/spreadsheetml/2006/main" count="8548" uniqueCount="1952">
  <si>
    <t xml:space="preserve"> </t>
  </si>
  <si>
    <t>Academic year</t>
  </si>
  <si>
    <t>2024-2025</t>
  </si>
  <si>
    <t>2025-2026</t>
  </si>
  <si>
    <t>2026-2027</t>
  </si>
  <si>
    <t>2027-2028</t>
  </si>
  <si>
    <t>Total</t>
  </si>
  <si>
    <t>Remarks</t>
  </si>
  <si>
    <t>Abbreviations</t>
  </si>
  <si>
    <t>Result</t>
  </si>
  <si>
    <t>Sports centre</t>
  </si>
  <si>
    <t>SC</t>
  </si>
  <si>
    <t>Student Union</t>
  </si>
  <si>
    <t>SU</t>
  </si>
  <si>
    <t>Revenue</t>
  </si>
  <si>
    <t>Studenttrainer</t>
  </si>
  <si>
    <t>ST</t>
  </si>
  <si>
    <t>Sporters</t>
  </si>
  <si>
    <t>Student Sport Association</t>
  </si>
  <si>
    <t>SSA</t>
  </si>
  <si>
    <t>Unioncard</t>
  </si>
  <si>
    <t>Yearly increase with inflation</t>
  </si>
  <si>
    <t>External party</t>
  </si>
  <si>
    <t>EXT</t>
  </si>
  <si>
    <t>Associations</t>
  </si>
  <si>
    <t>Legenda</t>
  </si>
  <si>
    <t>Contribution performance sport</t>
  </si>
  <si>
    <t>Constant</t>
  </si>
  <si>
    <t>Constant over duration of FAM</t>
  </si>
  <si>
    <t>Contribution recreational sport</t>
  </si>
  <si>
    <t>Amount above limit</t>
  </si>
  <si>
    <t>Subsidy from CvB</t>
  </si>
  <si>
    <t>General support</t>
  </si>
  <si>
    <t>constant</t>
  </si>
  <si>
    <t>General Support</t>
  </si>
  <si>
    <t>Costs</t>
  </si>
  <si>
    <t>General</t>
  </si>
  <si>
    <t>Instruction Performance Sport</t>
  </si>
  <si>
    <t>Professional Trainer Training</t>
  </si>
  <si>
    <t>Professional Trainer Coaching</t>
  </si>
  <si>
    <t>ZZP Trainer Training</t>
  </si>
  <si>
    <t>ZZP Trainer Coaching</t>
  </si>
  <si>
    <t>External Training/Coaching</t>
  </si>
  <si>
    <t>Volunteer Training</t>
  </si>
  <si>
    <t>Volunteer Coaching</t>
  </si>
  <si>
    <t>Instruction Recreational Sport</t>
  </si>
  <si>
    <t>Professional Trainer Dangerous</t>
  </si>
  <si>
    <t>ZZP Trainer Dangerous</t>
  </si>
  <si>
    <t>External Trainer Dangerous</t>
  </si>
  <si>
    <t>Volunteer Trainer Dangerous</t>
  </si>
  <si>
    <t>Recreational Trainers</t>
  </si>
  <si>
    <t>UnionCard/CampusCard Recreational Trainers</t>
  </si>
  <si>
    <t>RT</t>
  </si>
  <si>
    <t>Education of Recreational Trainers (internal)</t>
  </si>
  <si>
    <t>PT</t>
  </si>
  <si>
    <t>Compensation External Education</t>
  </si>
  <si>
    <t>Injury Prevention Course by Topvorm</t>
  </si>
  <si>
    <t>Accomodation</t>
  </si>
  <si>
    <t>Costs campus buy off</t>
  </si>
  <si>
    <t>External Accomodation</t>
  </si>
  <si>
    <t>Material</t>
  </si>
  <si>
    <t>Financed material</t>
  </si>
  <si>
    <t>Locations</t>
  </si>
  <si>
    <t>SC1</t>
  </si>
  <si>
    <t>SC1 - Half</t>
  </si>
  <si>
    <t>SC2</t>
  </si>
  <si>
    <t>SC2 - Half</t>
  </si>
  <si>
    <t>SC3</t>
  </si>
  <si>
    <t>SC4</t>
  </si>
  <si>
    <t>SC5</t>
  </si>
  <si>
    <t>SC6</t>
  </si>
  <si>
    <t>Dojo</t>
  </si>
  <si>
    <t>Boulder Wall</t>
  </si>
  <si>
    <t>Climbing Wall</t>
  </si>
  <si>
    <t>Artificial Hockey field</t>
  </si>
  <si>
    <t>Artificial Hockey field - Half</t>
  </si>
  <si>
    <t>Artificial Soccer field</t>
  </si>
  <si>
    <t>Artificial Soccer field - Half</t>
  </si>
  <si>
    <t>Basketball</t>
  </si>
  <si>
    <t>Bastille field</t>
  </si>
  <si>
    <t>Beach fields</t>
  </si>
  <si>
    <t>Shooting range</t>
  </si>
  <si>
    <t>Multi/Lacrosse field</t>
  </si>
  <si>
    <t>Multi/Lacrosse field - Half</t>
  </si>
  <si>
    <t>Bootcamp field</t>
  </si>
  <si>
    <t>Multi/Baseball field</t>
  </si>
  <si>
    <t>Tennis court</t>
  </si>
  <si>
    <t>Utrack</t>
  </si>
  <si>
    <t>Verreveld</t>
  </si>
  <si>
    <t>Wsc</t>
  </si>
  <si>
    <t>Indoor pool</t>
  </si>
  <si>
    <t>Outdoor pool</t>
  </si>
  <si>
    <t>External</t>
  </si>
  <si>
    <t>Trainer costs</t>
  </si>
  <si>
    <t>Types of Trainers</t>
  </si>
  <si>
    <t>Types of Training</t>
  </si>
  <si>
    <t>PT Hourly Rate</t>
  </si>
  <si>
    <t>Performance training</t>
  </si>
  <si>
    <t>PT Prep mult</t>
  </si>
  <si>
    <t>PT-V</t>
  </si>
  <si>
    <t>Performance coaching</t>
  </si>
  <si>
    <t>PT-V Hourly Rate</t>
  </si>
  <si>
    <t>PT-ZZP</t>
  </si>
  <si>
    <t>Dangerous</t>
  </si>
  <si>
    <t>PT-V Multiplier</t>
  </si>
  <si>
    <t>Recreational</t>
  </si>
  <si>
    <t>PT contribution</t>
  </si>
  <si>
    <t>group/week/year</t>
  </si>
  <si>
    <t>Extern</t>
  </si>
  <si>
    <t>Mentorship</t>
  </si>
  <si>
    <t>Material Subsidy</t>
  </si>
  <si>
    <t>External Trainer Course</t>
  </si>
  <si>
    <t>Minimum</t>
  </si>
  <si>
    <t xml:space="preserve">Maximum </t>
  </si>
  <si>
    <t>% Financed</t>
  </si>
  <si>
    <t>% Financed irregular</t>
  </si>
  <si>
    <t>Max. percent</t>
  </si>
  <si>
    <t>Assumption</t>
  </si>
  <si>
    <t>Campuscard Multiplier</t>
  </si>
  <si>
    <t>Hours per RT</t>
  </si>
  <si>
    <t>Parameters</t>
  </si>
  <si>
    <t>Inflation</t>
  </si>
  <si>
    <t>Number of Sporters</t>
  </si>
  <si>
    <t>Prices</t>
  </si>
  <si>
    <t>UnionCard</t>
  </si>
  <si>
    <t>Association Fee</t>
  </si>
  <si>
    <t>Injury prevention course by Topvorm Twente</t>
  </si>
  <si>
    <t>Association</t>
  </si>
  <si>
    <t>No compensation</t>
  </si>
  <si>
    <t>50% Campuscard</t>
  </si>
  <si>
    <t>Unioncard + Association Fee</t>
  </si>
  <si>
    <t>100% Campuscard + Association Fee</t>
  </si>
  <si>
    <t>Total cost</t>
  </si>
  <si>
    <t>Constants</t>
  </si>
  <si>
    <t>Aloha</t>
  </si>
  <si>
    <t>Missing</t>
  </si>
  <si>
    <t>Campuscard price estimate</t>
  </si>
  <si>
    <t>Arashi</t>
  </si>
  <si>
    <t>Based on €100 for HBO/Cat A and €150 for Cat B</t>
  </si>
  <si>
    <t>Arriba</t>
  </si>
  <si>
    <t>Other constants</t>
  </si>
  <si>
    <t>Buitenwesten</t>
  </si>
  <si>
    <t>Taken from other sheet</t>
  </si>
  <si>
    <t>Cabezota</t>
  </si>
  <si>
    <t>DHC</t>
  </si>
  <si>
    <t>DIOK</t>
  </si>
  <si>
    <t>DKV Euros</t>
  </si>
  <si>
    <t>2 sheets</t>
  </si>
  <si>
    <t>DRV Euros</t>
  </si>
  <si>
    <t>DZ Euros</t>
  </si>
  <si>
    <t>Harambee</t>
  </si>
  <si>
    <t>Hardboard</t>
  </si>
  <si>
    <t>Hercules</t>
  </si>
  <si>
    <t>High-Tech Hitters</t>
  </si>
  <si>
    <t>Hippocampus</t>
  </si>
  <si>
    <t>Klein Verzet</t>
  </si>
  <si>
    <t>Kronos</t>
  </si>
  <si>
    <t>One ST becomes a PHD student halfway through the year and one ST has no hours filled in</t>
  </si>
  <si>
    <t>Linea Recta</t>
  </si>
  <si>
    <t>Ludica</t>
  </si>
  <si>
    <t>Messed Up</t>
  </si>
  <si>
    <t>MSG</t>
  </si>
  <si>
    <t>Phoenix</t>
  </si>
  <si>
    <t>Piranha Duiken</t>
  </si>
  <si>
    <t>Piranha ZPR</t>
  </si>
  <si>
    <t>Hours for waterpolo are missing</t>
  </si>
  <si>
    <t>Sagittarius</t>
  </si>
  <si>
    <t>Skeuvel</t>
  </si>
  <si>
    <t>Slagvaardig</t>
  </si>
  <si>
    <t>Slapping Studs</t>
  </si>
  <si>
    <t>Stretchers</t>
  </si>
  <si>
    <t>Tartaros</t>
  </si>
  <si>
    <t>Thibats</t>
  </si>
  <si>
    <t>TSAC</t>
  </si>
  <si>
    <t>Vakgericht</t>
  </si>
  <si>
    <t>VV Drienerlo</t>
  </si>
  <si>
    <t>Logboek Wijzigingen aan de sheet</t>
  </si>
  <si>
    <t>Datum</t>
  </si>
  <si>
    <t>Wie?</t>
  </si>
  <si>
    <t>Welk blad? (Vereniging)</t>
  </si>
  <si>
    <t>Waar zijn dingen aangepast?</t>
  </si>
  <si>
    <t xml:space="preserve">Besproken en toegelicht in een vergadering? </t>
  </si>
  <si>
    <t>Nikita Klein</t>
  </si>
  <si>
    <t>Ron michels, uren aangepast. Deze stonden er verkeerd in. Was 2x2,5 uur, is nu 2x 3 uur</t>
  </si>
  <si>
    <t>Weken buiten en binnen voor de coretraining zijn omgewisseld. Deze stonden verkeerd in de sheets. Kloppen nu wel. Hourly rate voor het FBK stadion is ook weer omhoog gezet naar de huidige prijzen</t>
  </si>
  <si>
    <t xml:space="preserve">Long sprint' toegevoegd. Zijn ze in 21/22 al mee gestart. Maar is nooit met ons besproken. Staat nu wel in de sheets. </t>
  </si>
  <si>
    <t>Total budget</t>
  </si>
  <si>
    <t>Rij 46: Compensation External Education verandert naar External Trainer Course</t>
  </si>
  <si>
    <t>Performance trainer Aswin Witte terug naar 1x training in de week. Totaal vanuit vereniging dus een bijdrage van €800 voor de PT</t>
  </si>
  <si>
    <t>Remco van Leeuwen: Heren 2 binnen, geen coaching moment. Brengt totale bijdrage aan PT's naar €4800</t>
  </si>
  <si>
    <t>H2 coaching uren uit de sheet gehaald</t>
  </si>
  <si>
    <t>Harambee/TSAC/VV Drienerlo</t>
  </si>
  <si>
    <t xml:space="preserve">PT-ZZP uurloon aangepast naar het bedrag van normale PT's. </t>
  </si>
  <si>
    <t xml:space="preserve">Sector 1 &amp; 5 </t>
  </si>
  <si>
    <t>leden aantallen update</t>
  </si>
  <si>
    <t>Accommodatie subsidie voor de skatebaan toegevoegd</t>
  </si>
  <si>
    <t>Kosten wielerbaan toegevoegd</t>
  </si>
  <si>
    <t>Vincent</t>
  </si>
  <si>
    <t>accommodatie subsidie</t>
  </si>
  <si>
    <t>overschrijding van € 93,55: €1560,15 ingediend en subsidiabel  €1466,60</t>
  </si>
  <si>
    <t xml:space="preserve">Skeelerbaan zomer 2023 : € 487,50 - zie geen uitsplitsing en/of omschrijving in sheet </t>
  </si>
  <si>
    <t>Carlyne</t>
  </si>
  <si>
    <t>Mentoruren eruit gehaald, weeks aangepast, uren Robin en Han aangepast</t>
  </si>
  <si>
    <t>Besproken met Frank en Ludica</t>
  </si>
  <si>
    <t>20-21-2023</t>
  </si>
  <si>
    <t>Aswin Witte is PT-V geweest in 22-23</t>
  </si>
  <si>
    <t>gefactureerd  over 22-23 is € 1476</t>
  </si>
  <si>
    <t xml:space="preserve">maakt geen gebruik meer van PT of PT-V </t>
  </si>
  <si>
    <t>Lennart</t>
  </si>
  <si>
    <t>Alle verenigingen</t>
  </si>
  <si>
    <t>Mentor uren aangepast</t>
  </si>
  <si>
    <t>Volgens vergadering op 28-2. Arriba mentoruren van 2h naar 1h in de week. Buitenwesten mentoruren van 42 weken naar 38 weken. Trainers van Arashi aangepast, Freddy is vervangen, uren geupdatet naar contract. Cabezote trainer, Fred vervangen door Jan Rene, mentoruren op nul gezet. DHC trainers geupdate, bij D1 Eric vervangen door Mike. Bij Diok is Ron vervangen door Daan, mentoruren uit FAM. Harambee, Tijmen vervangen door Gerben. HTH, trainingsmomenten aangepast van 2 naar 1. Bij Linea Recta is Ellemijnke erin gezet als nieuwe trainer. Piranha, Mathijs aangepast door Philip. Skeuvel zijn de mentoruren vreemd ingedeeld, Koeno in FAM gezet, geen mentoruren. VV Drienerlo, Goran toegevoegd.</t>
  </si>
  <si>
    <t>Mentoruren Monica onder juiste optie gezet</t>
  </si>
  <si>
    <t>Stond als verkeerd kopje in de FAM</t>
  </si>
  <si>
    <t>Trainer van D3 aangepast naar PT-V</t>
  </si>
  <si>
    <t>Stond als RT in de sheets, dus aangepast</t>
  </si>
  <si>
    <t>C49,C50 Ron vervangen door Daan</t>
  </si>
  <si>
    <t>In deze twee cellen stond nog de verkeerde trainer aangegeven</t>
  </si>
  <si>
    <t>Tijmen Reinders vervangen door Gerben Kars</t>
  </si>
  <si>
    <t>Een paar cellen waren nog niet aangepast naar de nieuwe trainer</t>
  </si>
  <si>
    <t>Tijmen</t>
  </si>
  <si>
    <t>Accommodatie: 200 euro per jaar voor materiaal kosten FBK stadion toegevoegd.</t>
  </si>
  <si>
    <t>Afgestemd met SC en Kronos</t>
  </si>
  <si>
    <t>DHC -materiaal</t>
  </si>
  <si>
    <t>verslag gesprek</t>
  </si>
  <si>
    <t xml:space="preserve">- van 12 teams 4 jaar geleden naar 14 teams nu - onderdelen keepers uitrusting graag apart benoemen - Dimple trainingsballen zijn voor € 2,50 tot 3,00 online te bestellen en kosten niet € 5,99 p/st - hoekvlaggen zijn van het Sportecntrum - ballenkanon is van DHC en wordt 10-15 keer per jaar gebruikt, advies is deze niet op te nemen in de FAM lijst - algemeen: serieuze lijst waar weinig op is aan te merken, weten waar ze over praten, zien toe op gebruik van materialen tijdens competitiemomenten en trainingen. </t>
  </si>
  <si>
    <t>TSAC -materiaal</t>
  </si>
  <si>
    <t>compliment in consequente lijst - afwijkingen te zien in afschrijvingsperioden en aantallen, hier is bij de laatste uitvraag beter naar gekeken, oordeel is ok! - ledenaantal is gegroeid - vraag van Vincent of Alpine materiaal wel past in FAM subsidie pakket. Hier het antwoord dat deze vooral gebruikt wordt door voorklimmers / instructeurs en dat is weer nodig om de rest van de vereniging te kunnen bedienen. Algemeen: ook hier een serieuze lijst met weinig tot geen onzinnige aanvragen. - het wordt iets overzichtelijker als materiaal dat wordt gebruikt op de UT wordt gescheiden van andere materialen.</t>
  </si>
  <si>
    <t>DRV Euros - materiaal</t>
  </si>
  <si>
    <t>vlootgrootte van 59 naar 63: waarom? - vervroegd afschrijven kost vaak geld, laat zien wat de opbrengsten zijn van verkochte boten- specificeer alle boten op type/merk zodat we kunnen inzien wat de aanschafkosten zijn per boot - als aanschafprijzen zijn verlaagd t.o.v. 4 jaar geleden dan heeft dat vaak te maken met de keuze voor een ander merk; laat zien waar dit het geval is - groot/klein onderhoud van € 6750 naar €15.500; specificeer wat deze kosten/werkzaamheden zijn - afspraak is dat DRV Euros een nieuw materiaalplan instuurt waarin zoveel als mogelijk gespecificeerd wordt.</t>
  </si>
  <si>
    <t>uren uitbreiding judo</t>
  </si>
  <si>
    <t>Judo krijgt 1.5 uur extra, dojo is vrij en kan uitgebreid worden</t>
  </si>
  <si>
    <t>29-5-0204</t>
  </si>
  <si>
    <t>Goed gesprek. DIOK koopt alle shuttjes in Frankrijk in voor een zo laag mogelijke prijs. Er zijn meer veren shuttles nodig omdat de badminton Bond vanaf de 7e divisie veren shuttles verplicht stelt. ( van 4 naar 6 teams) DIOK zal een nieuw excelsheet insturen dat meer gespecificeerd is; merk /type shuttle is nu niet duidelijk......een Mercedes is geen BMW....Ook hier weet het bestuur niet welke materialen subsidiabel zijn/worden; vandaar dat ook gripjes en snaren in de lijst zijn opgenomen.</t>
  </si>
  <si>
    <t>De eerste 4 items op de materialen zijn al eerder ingekocht en zijn opgeslagen in de kast van Buitenwesten (BW) tussen SC5 en SC6. Ik was van mening dat er ineens nieuwe materalen nodig waren maar dat is dus niet zo. Vorige periode FAM heeft BW geen lijst ingeleverd omdat ze onder het bedrag van € 10 pp zaten. Nieuw en nog niet ingekocht is het laatste item, de speedbag van € 600. Aan jullie of je deze opneemt</t>
  </si>
  <si>
    <t>1. kijk nog eens goed naar de afschrijvingstermijnen van handschoenen, stokken en messen. deze zijn gesteld op 1 jaar en de materialen gaan wellicht wat langer mee. 2. graag bij alle artikelen een merknaam (Brand) vermelden.3. probeer de lijst stabiel te houden voor de toekomst en overleg als jullie nieuwe materialen willen toevoegen. 4. bewaar goed alle aankoopbonnen!</t>
  </si>
  <si>
    <t>FAM Sheet</t>
  </si>
  <si>
    <t>staat op 40 weken??? hebben gewoon 42 weken training</t>
  </si>
  <si>
    <t>Kronos/HTH</t>
  </si>
  <si>
    <t>uren tellingen PT kloppen niet</t>
  </si>
  <si>
    <t>TSAC krijgt volgens de FAM geen voorbereidingsuren op hun PT-V, vragen waarom niet. Is omdat dit veelal op externe klimweekenden gebruikt wordt. Mogelijkheid om hier voor 2025-2026 opnieuw naar te kijken op verzoek van TSAC</t>
  </si>
  <si>
    <t>Jan-Martin Roelofs vervangen door Irene Pieper</t>
  </si>
  <si>
    <t>Trainingstijden</t>
  </si>
  <si>
    <t>Aantal trainingsdagen stonden niet goed, is veranderd, geeft geen verschil in subsidie</t>
  </si>
  <si>
    <t>Zare</t>
  </si>
  <si>
    <t>HTH</t>
  </si>
  <si>
    <t>Accommodatie</t>
  </si>
  <si>
    <t>Besproken tijdens vergadering. HTH krijgt voor een deel van het tweede moment vergoeding voor hun externe zaal bij BASE bij Mark.</t>
  </si>
  <si>
    <t>Instructie</t>
  </si>
  <si>
    <t>Namen toegevoegd en uitleg voor de PT-V structuur.</t>
  </si>
  <si>
    <t>Instructie van Andrew aangepast naar huidige situatie</t>
  </si>
  <si>
    <t>Uren Honza van 3 naar 1.125 per week veranderd. Zodat eigen bijdrage klopt, aangezien Honza stopt per december 2024</t>
  </si>
  <si>
    <t>Materiaalsubsidie</t>
  </si>
  <si>
    <t>Er ontbraken 2 kolommen van de materiaallijst in de totaalberekening. Dit is aangepast zodat het klopt</t>
  </si>
  <si>
    <t>Own contribution</t>
  </si>
  <si>
    <t>Performance</t>
  </si>
  <si>
    <t>Performance costs</t>
  </si>
  <si>
    <t>Recreational Training</t>
  </si>
  <si>
    <t>Recreational Costs</t>
  </si>
  <si>
    <t>Accommodation hours</t>
  </si>
  <si>
    <t>Accommodation costs</t>
  </si>
  <si>
    <t>Materials costs</t>
  </si>
  <si>
    <t>Sector</t>
  </si>
  <si>
    <t>Members</t>
  </si>
  <si>
    <t>Regular training?</t>
  </si>
  <si>
    <t>Instruction PT</t>
  </si>
  <si>
    <t>Paid recreational</t>
  </si>
  <si>
    <t>Over max</t>
  </si>
  <si>
    <t>Prof trainer training</t>
  </si>
  <si>
    <t>Prof trainer coaching</t>
  </si>
  <si>
    <t>ZZP 
training</t>
  </si>
  <si>
    <t>ZZP
coaching</t>
  </si>
  <si>
    <t>Volunteer
Training</t>
  </si>
  <si>
    <t>Volunteer coaching</t>
  </si>
  <si>
    <t>Recreational trainer</t>
  </si>
  <si>
    <t>Volunteer</t>
  </si>
  <si>
    <t># of RT</t>
  </si>
  <si>
    <t>Prof trainer Recreational</t>
  </si>
  <si>
    <t>Prof Trainer
Dangerous</t>
  </si>
  <si>
    <t>ZZP 
Recreational</t>
  </si>
  <si>
    <t>ZZP
Dangerous</t>
  </si>
  <si>
    <t>Volunteer
Recreational</t>
  </si>
  <si>
    <t>Volunteer
Dangerous</t>
  </si>
  <si>
    <t>Extern
Recreational</t>
  </si>
  <si>
    <t>Extern 
Dangerous</t>
  </si>
  <si>
    <t>External trainer course</t>
  </si>
  <si>
    <t>Costs of RT</t>
  </si>
  <si>
    <t>Intern</t>
  </si>
  <si>
    <t>Scaled Internal costs</t>
  </si>
  <si>
    <t>Financed</t>
  </si>
  <si>
    <t>Per member</t>
  </si>
  <si>
    <t>Percentage of average</t>
  </si>
  <si>
    <t>Totals:</t>
  </si>
  <si>
    <t>D.S.T.V. Aloha</t>
  </si>
  <si>
    <t>Name representative:</t>
  </si>
  <si>
    <t>Tijmen Zandstra</t>
  </si>
  <si>
    <t xml:space="preserve">Representative 23/24: </t>
  </si>
  <si>
    <t>Sector:</t>
  </si>
  <si>
    <t>Application date:</t>
  </si>
  <si>
    <t>29-05-2024</t>
  </si>
  <si>
    <t>Approved:</t>
  </si>
  <si>
    <t>Blue = To be filled in by the SUT</t>
  </si>
  <si>
    <t>Yellow = To be filled in by association</t>
  </si>
  <si>
    <t># Members:</t>
  </si>
  <si>
    <t>Remarks:</t>
  </si>
  <si>
    <t>Estimated contribution/year:</t>
  </si>
  <si>
    <t>For association</t>
  </si>
  <si>
    <t>Based on January 2024 counting in DMS</t>
  </si>
  <si>
    <t>Weekly training and Physical activities</t>
  </si>
  <si>
    <t>yes</t>
  </si>
  <si>
    <t>Number of Training Groups</t>
  </si>
  <si>
    <t>Total Members in Groups</t>
  </si>
  <si>
    <t>Instruction Summary</t>
  </si>
  <si>
    <t>Accommodation Summary</t>
  </si>
  <si>
    <t>Material Summary</t>
  </si>
  <si>
    <t>Own Contributions</t>
  </si>
  <si>
    <t>Internal</t>
  </si>
  <si>
    <t xml:space="preserve">Financed </t>
  </si>
  <si>
    <t>Performance Training</t>
  </si>
  <si>
    <t>Hours</t>
  </si>
  <si>
    <t>Mentorship Costs</t>
  </si>
  <si>
    <t>External Trainer Course Costs</t>
  </si>
  <si>
    <t>Keep in mind</t>
  </si>
  <si>
    <t>In the new model, professional trainers will only be compensated for performance teams</t>
  </si>
  <si>
    <t>Costs for a professional trainer will be €500/year for every weekly practice (up to two training moments)</t>
  </si>
  <si>
    <t>Consult the Facilities Allocation Model (Dutch: Richtlijnen faciliteitentoekenning) for the  definitions of a performance team</t>
  </si>
  <si>
    <t>Costs for coaching for matches will be €500</t>
  </si>
  <si>
    <t>Materials will be subsidised based on depreciation. 80% of material depreciation between €10 - €135 per member will be reimbursed</t>
  </si>
  <si>
    <t>2 trainings per member are facilitated, so please specify overlap in traininggroups in the remarks</t>
  </si>
  <si>
    <t>Associations that do not offer weekly practice or physical sports activities, only get 50% of material reimbursed and only get facilities for 1 training per week</t>
  </si>
  <si>
    <t>Training groups</t>
  </si>
  <si>
    <t>Group</t>
  </si>
  <si>
    <t>Group size</t>
  </si>
  <si>
    <t>Trainings per week</t>
  </si>
  <si>
    <t>Weeks per year</t>
  </si>
  <si>
    <t>Type of trainer</t>
  </si>
  <si>
    <t>(Expected) Level</t>
  </si>
  <si>
    <t>Remarks/clarification</t>
  </si>
  <si>
    <t>General Remarks/Clarification</t>
  </si>
  <si>
    <t xml:space="preserve">Aloha - volledig </t>
  </si>
  <si>
    <t>Winter: 9   Summer: 7</t>
  </si>
  <si>
    <t>PT-V &amp; RT</t>
  </si>
  <si>
    <t>n/a</t>
  </si>
  <si>
    <t>As discussed, everyone is for the moment a recreational sporter</t>
  </si>
  <si>
    <t>Performance Groups (Copy from Performance Plan)</t>
  </si>
  <si>
    <t>Who</t>
  </si>
  <si>
    <t>Type of Trainer</t>
  </si>
  <si>
    <t>Training per week</t>
  </si>
  <si>
    <t>Hours per week</t>
  </si>
  <si>
    <t>Coaching?</t>
  </si>
  <si>
    <t>Athletes that participate
in national competition:
the division teams (ere,
first, second, third)</t>
  </si>
  <si>
    <t>Varying trainers</t>
  </si>
  <si>
    <t>4.0</t>
  </si>
  <si>
    <t>no</t>
  </si>
  <si>
    <t>These are the Aloha training hours, but the athletes also do training hours outside of this</t>
  </si>
  <si>
    <t>Coaching is done by teammates and captains</t>
  </si>
  <si>
    <t>Individuals</t>
  </si>
  <si>
    <t>Instruction</t>
  </si>
  <si>
    <t>Training group</t>
  </si>
  <si>
    <t>Type of training</t>
  </si>
  <si>
    <t># Weeks</t>
  </si>
  <si>
    <t># Times/week</t>
  </si>
  <si>
    <t>Total hours/week</t>
  </si>
  <si>
    <t>Total hours</t>
  </si>
  <si>
    <t>Name of trainer</t>
  </si>
  <si>
    <t>Hourly rate</t>
  </si>
  <si>
    <t>Remarks/Clarification</t>
  </si>
  <si>
    <t>General remarks/clarification</t>
  </si>
  <si>
    <t>Aloha Hardlopen - volledig</t>
  </si>
  <si>
    <t>Bouke Scheltinga, Thies Jansen, Tristan Vlogman</t>
  </si>
  <si>
    <t>Trainerspool</t>
  </si>
  <si>
    <t>All of our member train together, therefore it is combined into ''volledig'', as discussed, for now, all our members are put under ''Recreational''
All RT's get paid 7,50/hour from their own internal budget.
Tommie, Dagmar &amp; Mees will be the "head trainers" of each sport. Mees will be the PT-V on paper, but all have a contract with Aloha. The PT-V money will be divided internally</t>
  </si>
  <si>
    <t>Aloha Zwemmen - Advanced</t>
  </si>
  <si>
    <t>Mees Flapper</t>
  </si>
  <si>
    <t>Aloha Zwemmen - Beginners/intermediate</t>
  </si>
  <si>
    <t>Aloha Fietsen - Advanced</t>
  </si>
  <si>
    <t>Tommie Verouden, Dagmar Schouteten</t>
  </si>
  <si>
    <t>During outdoor season</t>
  </si>
  <si>
    <t>Aloha Fietsen - Beginners/intermediate</t>
  </si>
  <si>
    <t>Aloha Core- volledig</t>
  </si>
  <si>
    <t>Lars Bossink</t>
  </si>
  <si>
    <t>Aloha Spinnen - volledig</t>
  </si>
  <si>
    <t>Accommodation</t>
  </si>
  <si>
    <t>Location</t>
  </si>
  <si>
    <t>Day</t>
  </si>
  <si>
    <t>Duration [hours]</t>
  </si>
  <si>
    <t>Weeks</t>
  </si>
  <si>
    <t>Hours total</t>
  </si>
  <si>
    <t>Priority</t>
  </si>
  <si>
    <t>Remarks / Clarification</t>
  </si>
  <si>
    <t>General remarks / clarification</t>
  </si>
  <si>
    <t>Aloha - volledig</t>
  </si>
  <si>
    <t>Tuesday/Thursday (indoor/outdoor season)</t>
  </si>
  <si>
    <t>Campus buy off</t>
  </si>
  <si>
    <t>As discussed, running has the lowest prioritiy, providing we get our 1.5 hours on the Utrack</t>
  </si>
  <si>
    <t>The order of priority is:
0. Competition
1. 1st training of performance team
2. 2nd training of performance team
3. 1st training of recreational team
4. 2nd training of recreational team
5. Additional training moments (&gt;42 weeks, 3rd time per week, Tournaments, Internal Competition)
Please write the training groups using the accommodation in Remarks/Clarification</t>
  </si>
  <si>
    <t>Tuesday</t>
  </si>
  <si>
    <t>Wednesday</t>
  </si>
  <si>
    <t>Friday</t>
  </si>
  <si>
    <t>Monday</t>
  </si>
  <si>
    <t>Thursday</t>
  </si>
  <si>
    <t>Aloha Wielerbaan</t>
  </si>
  <si>
    <t>Weekend</t>
  </si>
  <si>
    <t>4x a half day at the wielerbaan to teach beginners the rules. Max of €200</t>
  </si>
  <si>
    <t>Materials</t>
  </si>
  <si>
    <t>Item</t>
  </si>
  <si>
    <t>Type (depreciation/maintenance)</t>
  </si>
  <si>
    <t>Purchase costs</t>
  </si>
  <si>
    <t>Depreciation period</t>
  </si>
  <si>
    <t>Amount</t>
  </si>
  <si>
    <t>Costs per year</t>
  </si>
  <si>
    <t>General Bike</t>
  </si>
  <si>
    <t>M</t>
  </si>
  <si>
    <t>When applying for compensation for materials also an Material Application Form should be supplied</t>
  </si>
  <si>
    <t>Replacement of Drivetrain components</t>
  </si>
  <si>
    <t>D</t>
  </si>
  <si>
    <t>Replacement Bikes</t>
  </si>
  <si>
    <t>Swimming attributes</t>
  </si>
  <si>
    <t>V.A.S. Arashi</t>
  </si>
  <si>
    <t>Anouk Müller</t>
  </si>
  <si>
    <t>Representative 23/24</t>
  </si>
  <si>
    <t>Thimo Swieringa, Tanya Orlovskaya, Wessel Kemers</t>
  </si>
  <si>
    <t>wordt 4500</t>
  </si>
  <si>
    <t>of misschien 5500</t>
  </si>
  <si>
    <t>Jiu-Jitsu Advanced</t>
  </si>
  <si>
    <t>Taekwondo beginners/advanced train together, hence 0 trainings for taekwondo advanced.</t>
  </si>
  <si>
    <t>Jiu-Jitsu Beginners</t>
  </si>
  <si>
    <t>Judo</t>
  </si>
  <si>
    <t>Pukulan</t>
  </si>
  <si>
    <t>Taekwondo beginner</t>
  </si>
  <si>
    <t>Taekwondo advanced</t>
  </si>
  <si>
    <t>Taekwondo</t>
  </si>
  <si>
    <t>Mark van Oudheusden</t>
  </si>
  <si>
    <t>Tjerk Susan</t>
  </si>
  <si>
    <t>Erik Laarman</t>
  </si>
  <si>
    <t>Ron Hendriks</t>
  </si>
  <si>
    <t>PT-V, paid for by the association</t>
  </si>
  <si>
    <t>Roy Lufting, Hasan Ockaci
 Roy Lufting, Hasan Ockaci
 Roy Lufting, Hasan Ockaci
 Roy Lufting, Hasan Ockaci
 Roy Lufting, Hasan Ockaci
 Roy Lufting, Hasan Ockaci</t>
  </si>
  <si>
    <t>Still unclear</t>
  </si>
  <si>
    <t>Add priority</t>
  </si>
  <si>
    <t>2.0</t>
  </si>
  <si>
    <t>82.0</t>
  </si>
  <si>
    <t>1.5</t>
  </si>
  <si>
    <t>61.5</t>
  </si>
  <si>
    <t>2.5</t>
  </si>
  <si>
    <t>102.5</t>
  </si>
  <si>
    <t>Trial Suits</t>
  </si>
  <si>
    <t>Boxing Gloves</t>
  </si>
  <si>
    <t>Sparring prtection gear</t>
  </si>
  <si>
    <t>Kicking Pads</t>
  </si>
  <si>
    <t>Boxing Pads</t>
  </si>
  <si>
    <t>Training Knives</t>
  </si>
  <si>
    <t>Soft Sticks</t>
  </si>
  <si>
    <t>Pool Noodles</t>
  </si>
  <si>
    <t>DBV Arriba</t>
  </si>
  <si>
    <t>Lennart Gerritsem</t>
  </si>
  <si>
    <t>Representative 23/24:</t>
  </si>
  <si>
    <t>Peter Poldevaart</t>
  </si>
  <si>
    <t>83 (2020-2021)</t>
  </si>
  <si>
    <t>Number of members in Groups</t>
  </si>
  <si>
    <t>Gents 1</t>
  </si>
  <si>
    <t>Tweede divisie</t>
  </si>
  <si>
    <t>Recreational teams train together</t>
  </si>
  <si>
    <t>Gents 2</t>
  </si>
  <si>
    <t>Derde divisie</t>
  </si>
  <si>
    <t>Gents 3</t>
  </si>
  <si>
    <t>Vierde divisie</t>
  </si>
  <si>
    <t>Gents 4</t>
  </si>
  <si>
    <t>Vijfde divisie</t>
  </si>
  <si>
    <t>Ladies 1</t>
  </si>
  <si>
    <t>Ladies 2</t>
  </si>
  <si>
    <t>Recreational 1</t>
  </si>
  <si>
    <t>nvt.</t>
  </si>
  <si>
    <t>Recreational 2</t>
  </si>
  <si>
    <t>Han Krajenveld</t>
  </si>
  <si>
    <t>Potential extension to PT-V for Ladies 1</t>
  </si>
  <si>
    <t>Chiel Egers</t>
  </si>
  <si>
    <t>For the performance coaching types, we have now filled in 4 hours per game. For a duration of 22 weeks, we then get a total number of hours of 88. We think that this is a realistic number for the entire season.</t>
  </si>
  <si>
    <t>Student</t>
  </si>
  <si>
    <t>Cliff ten Berge</t>
  </si>
  <si>
    <t>Recreationals 1</t>
  </si>
  <si>
    <t>Recreationals 2</t>
  </si>
  <si>
    <t>tue</t>
  </si>
  <si>
    <t>For gents 1 and gents 2 we have a combined trainingsgroup in SC1. For ladies 1 and ladies 2 we have a combined trainingsgroup in SC2. This means that a team has half of the hall for their practice.</t>
  </si>
  <si>
    <t>thu</t>
  </si>
  <si>
    <t>mon</t>
  </si>
  <si>
    <t>wed</t>
  </si>
  <si>
    <t>Competition</t>
  </si>
  <si>
    <t>sat</t>
  </si>
  <si>
    <t>Deprecation</t>
  </si>
  <si>
    <t>Referee shirts</t>
  </si>
  <si>
    <t>Scrimmage vests</t>
  </si>
  <si>
    <t>E.S.B.V. Buitenwesten</t>
  </si>
  <si>
    <t>Representative 24/25</t>
  </si>
  <si>
    <t>Esmee van Remoortere</t>
  </si>
  <si>
    <t>Explanantion contribution</t>
  </si>
  <si>
    <t>Beginners</t>
  </si>
  <si>
    <t>PT since it is a dangerous sport. Iederen traint met elkaar, niet een duidelijke verschil tussen begin en advance</t>
  </si>
  <si>
    <t>Advanced</t>
  </si>
  <si>
    <t>Gerben Scholten</t>
  </si>
  <si>
    <t>Dangerous Training</t>
  </si>
  <si>
    <t>Our members do not do competition, so I am not sure if this still goes. Copying from past FAM</t>
  </si>
  <si>
    <t>Advanced - Sparring</t>
  </si>
  <si>
    <t>Mentorship of student trainers during the regular training hours</t>
  </si>
  <si>
    <t>We would like to have earlier trainings, since most of our members are mixed in terms of levels and do not make a clear distinction between advanced &amp; beginners, most members try to go to 20.00-21.30. We barely have anyone showing up at 21.30-23.00 (Usually under 10 people). We've tried to make it more attractive, but it is too late for most of our members. Meaning we have to ask people to sign up to train, and not show if they are not on the list even though they are paying members who deserve to train.</t>
  </si>
  <si>
    <t xml:space="preserve">Beginners </t>
  </si>
  <si>
    <t xml:space="preserve">Advanced (sparren) </t>
  </si>
  <si>
    <t>Jump ropes (JR100 NEW HANDLE - Decathlon)</t>
  </si>
  <si>
    <t>Depreciation</t>
  </si>
  <si>
    <t>€  29.95</t>
  </si>
  <si>
    <t>Jump ropes (If future purchase)</t>
  </si>
  <si>
    <t>€  60.00</t>
  </si>
  <si>
    <t>Medicine balls 2kg (If future purchase)</t>
  </si>
  <si>
    <t>€  194.75</t>
  </si>
  <si>
    <t>Medicine balls 4kg (If future purchase)</t>
  </si>
  <si>
    <t>€  93.90</t>
  </si>
  <si>
    <t>Boxing gloves</t>
  </si>
  <si>
    <t>€  174.95</t>
  </si>
  <si>
    <t>Head protection</t>
  </si>
  <si>
    <t>€  80.00</t>
  </si>
  <si>
    <t>EEEHV Cabezota</t>
  </si>
  <si>
    <t>Lennart Gerritsen</t>
  </si>
  <si>
    <t>Representative 21/22:</t>
  </si>
  <si>
    <t>31/01/21</t>
  </si>
  <si>
    <t>51 (2020-2021)</t>
  </si>
  <si>
    <t>Eerste klasse</t>
  </si>
  <si>
    <t>Goal: Eerste klasse</t>
  </si>
  <si>
    <t>The ladies now play on the lowest level because they started this year, but the goal is "Eerste klasse"</t>
  </si>
  <si>
    <t>Lowest class</t>
  </si>
  <si>
    <t>Gents 2 will train in at the same moment with there own student trainer in the same hall as gents 1</t>
  </si>
  <si>
    <t>ladies 2</t>
  </si>
  <si>
    <t>Ladies 2 will train in at the same moment with there own student trainer in the same hall as ladies 1</t>
  </si>
  <si>
    <t>Beach</t>
  </si>
  <si>
    <t>No competition</t>
  </si>
  <si>
    <t>All member who want to play beach</t>
  </si>
  <si>
    <t>Jan Rene de Groot</t>
  </si>
  <si>
    <t>First 20 minutes are given by RT -&gt; warming up (but PT is still present)</t>
  </si>
  <si>
    <t>Gents 1 &amp; Gents 2 - Warming up</t>
  </si>
  <si>
    <t>20 minutes combined then only Gents 2</t>
  </si>
  <si>
    <t>Gents 1 Coaching</t>
  </si>
  <si>
    <t>Ladies 1  &amp; Ladies 2 - Warming up</t>
  </si>
  <si>
    <t>20 minutes combined then only Ladies 2</t>
  </si>
  <si>
    <t>Ladies 1 Coaching</t>
  </si>
  <si>
    <t>Gents 2 coaching</t>
  </si>
  <si>
    <t>Ladies 2 coaching</t>
  </si>
  <si>
    <t>Train at same time as Gents 2</t>
  </si>
  <si>
    <t>Train at same time as Ladies 2</t>
  </si>
  <si>
    <t>matches</t>
  </si>
  <si>
    <t>Saturday or Sunday</t>
  </si>
  <si>
    <t xml:space="preserve">4*1.5 hours for 10 weeks </t>
  </si>
  <si>
    <t>Tuesday, Thursday</t>
  </si>
  <si>
    <t>Field Balls</t>
  </si>
  <si>
    <t>Beach balls</t>
  </si>
  <si>
    <t xml:space="preserve">D.H.C. Drienerlo			</t>
  </si>
  <si>
    <t>Zare van Haaren</t>
  </si>
  <si>
    <t>236 (2020-2021)</t>
  </si>
  <si>
    <t>H1</t>
  </si>
  <si>
    <t>3e Klasse (Bond)</t>
  </si>
  <si>
    <t>Bondscompetion is on a national level, so this teams plays higher than the other gents teams</t>
  </si>
  <si>
    <t>H2</t>
  </si>
  <si>
    <t>Overgangsklasse</t>
  </si>
  <si>
    <t>H3</t>
  </si>
  <si>
    <t>1e Klasse</t>
  </si>
  <si>
    <t>H6</t>
  </si>
  <si>
    <t>2e klasse</t>
  </si>
  <si>
    <t>H7</t>
  </si>
  <si>
    <t>Trains together with HX</t>
  </si>
  <si>
    <t>HX</t>
  </si>
  <si>
    <t>1e klasse</t>
  </si>
  <si>
    <t>Trains together with H7</t>
  </si>
  <si>
    <t>D1</t>
  </si>
  <si>
    <t>3e klasse (bonds)</t>
  </si>
  <si>
    <t>Bondscompetion is on a national level, so this teams plays higher than the other ladies teams</t>
  </si>
  <si>
    <t>D2</t>
  </si>
  <si>
    <t>D3</t>
  </si>
  <si>
    <t>D5</t>
  </si>
  <si>
    <t>3e klasse</t>
  </si>
  <si>
    <t>D6</t>
  </si>
  <si>
    <t>D7</t>
  </si>
  <si>
    <t>D8</t>
  </si>
  <si>
    <t xml:space="preserve">Dames 5,7,8 gaat volgend jaar 1 extra training per week doen </t>
  </si>
  <si>
    <t>D9</t>
  </si>
  <si>
    <t>-</t>
  </si>
  <si>
    <t>Erik Vreeman</t>
  </si>
  <si>
    <t>Vrijwilligers voor D3 wisselen af. Dus eigenlijk 1 PT-V contract. Voor coachen betalen ze zelf en krijgen ze niks.</t>
  </si>
  <si>
    <t>No coach yet</t>
  </si>
  <si>
    <t>Mike Kwakkenbos</t>
  </si>
  <si>
    <t>Thomas van Kuipers en Bas van der Steenhoven</t>
  </si>
  <si>
    <t>Winter maar buiten</t>
  </si>
  <si>
    <t>H1 (zaal)</t>
  </si>
  <si>
    <t>H1 coaching</t>
  </si>
  <si>
    <t>Recht op 35w x 4h</t>
  </si>
  <si>
    <t>H2 (zaal)</t>
  </si>
  <si>
    <t>D1 (zaal)</t>
  </si>
  <si>
    <t>D1 coaching</t>
  </si>
  <si>
    <t>PT-V of RT</t>
  </si>
  <si>
    <t>D3 (zaal)</t>
  </si>
  <si>
    <t>D3 (coaching)</t>
  </si>
  <si>
    <t>H10</t>
  </si>
  <si>
    <t>D5,7,8</t>
  </si>
  <si>
    <t>Keeperstraining</t>
  </si>
  <si>
    <t>Zomertraining</t>
  </si>
  <si>
    <t>Maken hier nu geen gebruik van</t>
  </si>
  <si>
    <t>Campus buy-off</t>
  </si>
  <si>
    <t>Preferably 44 weeks so preparation before the season is possible</t>
  </si>
  <si>
    <t>D1/H2</t>
  </si>
  <si>
    <t>Preferably 44 weeks so preparation before the season is possible. Together on one field</t>
  </si>
  <si>
    <t>H2/D3</t>
  </si>
  <si>
    <t>Preferably 44 weeks so preparation before the season is possible.</t>
  </si>
  <si>
    <t>H3/keeperstraing</t>
  </si>
  <si>
    <t>Together on one field</t>
  </si>
  <si>
    <t>D5/H6</t>
  </si>
  <si>
    <t>D7/D8</t>
  </si>
  <si>
    <t>D2/D7</t>
  </si>
  <si>
    <t>H7/H10/D6</t>
  </si>
  <si>
    <t>D8/D9</t>
  </si>
  <si>
    <t>Zaal</t>
  </si>
  <si>
    <t>Training H1, H2, D1, D3, H3 and often a mix team. These 3 hours are given last years</t>
  </si>
  <si>
    <t>Training H1, H2, D1, D3, H3 and often a mix team. Often time was available last years on Friday for extra training as we have to many teams for 3 hours.</t>
  </si>
  <si>
    <t>Sunday</t>
  </si>
  <si>
    <t>Number of games during a weekend is variable. An average of 7 hours on the artificial hockey field is required</t>
  </si>
  <si>
    <t>Number of games during a weekend is variable. An average of 3,5 hours on the multi/lacrosse field is required</t>
  </si>
  <si>
    <t>Zomertrainingen</t>
  </si>
  <si>
    <t>Thrusday</t>
  </si>
  <si>
    <t>Kickers</t>
  </si>
  <si>
    <t>Legguards</t>
  </si>
  <si>
    <t>Stick glove</t>
  </si>
  <si>
    <t>Catch glove</t>
  </si>
  <si>
    <t>Body protector</t>
  </si>
  <si>
    <t>Elbow protector</t>
  </si>
  <si>
    <t>Padded pant</t>
  </si>
  <si>
    <t>Overpant</t>
  </si>
  <si>
    <t>Abdominal guard</t>
  </si>
  <si>
    <t>Helmet</t>
  </si>
  <si>
    <t>Throat protector</t>
  </si>
  <si>
    <t>Legguard straps</t>
  </si>
  <si>
    <t>Maintenance</t>
  </si>
  <si>
    <t>Kicker straps set(10)</t>
  </si>
  <si>
    <t>Indoor straps set(12)</t>
  </si>
  <si>
    <t>Indoor covers</t>
  </si>
  <si>
    <t>Goalie bag</t>
  </si>
  <si>
    <t>Corner masks</t>
  </si>
  <si>
    <t>Balls field</t>
  </si>
  <si>
    <t>Balls indoor</t>
  </si>
  <si>
    <t>Training small cones set(12)</t>
  </si>
  <si>
    <t>Training large cones set(12)</t>
  </si>
  <si>
    <t>Ball bags</t>
  </si>
  <si>
    <t>Bibs</t>
  </si>
  <si>
    <t>Large ropes</t>
  </si>
  <si>
    <t>Keepers training material D’flecta</t>
  </si>
  <si>
    <t>Keepers training material KatChet</t>
  </si>
  <si>
    <t>Field markers (12)</t>
  </si>
  <si>
    <t>Rebounce box</t>
  </si>
  <si>
    <t>D.B.V. DIOK</t>
  </si>
  <si>
    <t>Representative 24/25:</t>
  </si>
  <si>
    <t>Based on January 2022 counting in DMS</t>
  </si>
  <si>
    <t>Has to be renewed</t>
  </si>
  <si>
    <t>Team 1 + 2 + 3</t>
  </si>
  <si>
    <t>3rd + 5th + 6th division</t>
  </si>
  <si>
    <t>Hopefully 5th get promoted to 4th</t>
  </si>
  <si>
    <t>Team 4 + 5 + M1</t>
  </si>
  <si>
    <t>7th division + Mannen Veer 1</t>
  </si>
  <si>
    <t>M1 = Men 1</t>
  </si>
  <si>
    <t>Team 6 + M2</t>
  </si>
  <si>
    <t>9th division + Mannen Nylon</t>
  </si>
  <si>
    <t>M2 = Men 2</t>
  </si>
  <si>
    <t>Team M3 + non-competitie</t>
  </si>
  <si>
    <t>Mannen Nylon</t>
  </si>
  <si>
    <t>M3 = Men 3</t>
  </si>
  <si>
    <t>beginners</t>
  </si>
  <si>
    <t>Daan Boelsma</t>
  </si>
  <si>
    <t>More extensive clarifications can be found in the performance plan</t>
  </si>
  <si>
    <t xml:space="preserve">Daan Boelsma </t>
  </si>
  <si>
    <t>The reason that team 1 has a training combined with team 2/3 is because this is beneficial to team 1 too. More on this is in the performance plan. The same reasoning applies to the 4th team playing together with team 2/3</t>
  </si>
  <si>
    <t xml:space="preserve">This is one group more than that we have had over the years. With a  decrease in members due to Corona this may seem ambitious. However, we expect to number of  beginners to rise again when playing is allowed again, and thus expect a slightly higher number of members in the coming years, as well as an 8th competition team. Besides, during the past years we have always had training groups too big for the room that we have had. As noted in the general remarks of the accommodation, the expectation of being granted a larger hall is non-existent, and thus we found that the only solution was to split three of our groups into four groups (leaving the beginner group as is). On average this group will now consist of roughly 16 players per group (as not everyone plays competitively, and a competition team is on average 6 players). With 3 courts available in SC3, we have room for at most 15 players, in which case each court will have one player on the side throughout the entire training already. Therefore, creating groups larger than we have currently with this division is infeasible, and would significantly worsen the training. </t>
  </si>
  <si>
    <t>As per the performance levels decided by the sports centre this group would not have the right to a professional trainer. However, as indicated in the performance plan we believe teams 2 and 3 deserve to named as such. We therefore want them to be able to receive training from a professional trainer too. In the case that these teams are not granted the status of performance-team, the costs of the professional training would most likely fall to us. If this were to happen, we would probably not be able to afford a professional trainer for all these hours so would likely have to find a solution.
To conclude; we want, and deem it necessary to have, a professional trainer for teams 2 and 3 as well, but are not sure we are able to afford it in all cases.</t>
  </si>
  <si>
    <t>Multiple teams</t>
  </si>
  <si>
    <t>Feather shuttles</t>
  </si>
  <si>
    <t>Used by the highest two training groups as they play their competitive matches with these sort of shuttles and therefore need to train with these shuttles.</t>
  </si>
  <si>
    <t>Nylon shuttles</t>
  </si>
  <si>
    <t>Used by the other training groups.</t>
  </si>
  <si>
    <t>Scoreboards</t>
  </si>
  <si>
    <t>To keep track of the score.</t>
  </si>
  <si>
    <t>Strings for general rackets</t>
  </si>
  <si>
    <t>Grips for general rackets</t>
  </si>
  <si>
    <t xml:space="preserve">Name applicant: </t>
  </si>
  <si>
    <t>Aike Ronduite</t>
  </si>
  <si>
    <t xml:space="preserve">Date: </t>
  </si>
  <si>
    <t>Partial</t>
  </si>
  <si>
    <t>Comments SUT</t>
  </si>
  <si>
    <t>Flatwater performance</t>
  </si>
  <si>
    <t>Trains 2 times a week, once with a PT</t>
  </si>
  <si>
    <t>Kanopolo performance</t>
  </si>
  <si>
    <t>Freestyle performance</t>
  </si>
  <si>
    <t>Trains 2 times a week, both with a PT-V</t>
  </si>
  <si>
    <t>Will not be reimbursed</t>
  </si>
  <si>
    <t>Flatwater recreational</t>
  </si>
  <si>
    <t>Kanopolo recreational</t>
  </si>
  <si>
    <t>Freestyle recreational</t>
  </si>
  <si>
    <t>Whitewater performance</t>
  </si>
  <si>
    <t>Has two day trips per month, during 6-8 months</t>
  </si>
  <si>
    <t>Whitewater recreational</t>
  </si>
  <si>
    <t>Has one trip per month, during 6-8 months</t>
  </si>
  <si>
    <t>Tour recreational</t>
  </si>
  <si>
    <t>Flatwater Performance</t>
  </si>
  <si>
    <t>Marten van den Brink</t>
  </si>
  <si>
    <t>Jelte Klas Wijna</t>
  </si>
  <si>
    <t>Summer</t>
  </si>
  <si>
    <t xml:space="preserve">Performance groups train twice a week, both only one training with a proffesional trainer. Both performance group train together, as such making more efficiënt use of professional training hours. Other individual trainings are meant for stamina, and are on a individual basis. </t>
  </si>
  <si>
    <t xml:space="preserve">Flatwater Performance </t>
  </si>
  <si>
    <t>hours is training duration, not taking into account preparation</t>
  </si>
  <si>
    <t>Jelte Klas Wijnga</t>
  </si>
  <si>
    <t xml:space="preserve">Kanopolo performance </t>
  </si>
  <si>
    <t>Individual training, no trainer required</t>
  </si>
  <si>
    <t>Freestyle Performance</t>
  </si>
  <si>
    <t>Name is unknown for now</t>
  </si>
  <si>
    <t>Winter</t>
  </si>
  <si>
    <t>hours is trainig duration, not taking into account preparation</t>
  </si>
  <si>
    <t>Flatwater Performance + Kanopolo performance + Freestyle recreational/performance</t>
  </si>
  <si>
    <t>Recreational group is too large for a pool training, as such is split between pool and WSC, alternating every week. But for both groups this is their only training, and as such receives priority 1</t>
  </si>
  <si>
    <t>Flatwater Performance + Kanopolo performance</t>
  </si>
  <si>
    <t>Flatwater Recreational  + Kanopolo recreational</t>
  </si>
  <si>
    <t>Flatwater Recreational  + Kanopolo recreational + Freestyle recreational/performance</t>
  </si>
  <si>
    <t>Remarks SUT</t>
  </si>
  <si>
    <t>Flatwater</t>
  </si>
  <si>
    <r>
      <rPr>
        <sz val="11"/>
        <color theme="1"/>
        <rFont val="Arial"/>
      </rPr>
      <t>Questions</t>
    </r>
    <r>
      <rPr>
        <sz val="11"/>
        <color theme="1"/>
        <rFont val="Calibri"/>
      </rPr>
      <t>: Are the ergometers shared with DRV?</t>
    </r>
  </si>
  <si>
    <t>K1</t>
  </si>
  <si>
    <t>K1's are used for both more advanced recreational paddlers and performance athletes</t>
  </si>
  <si>
    <t>K2</t>
  </si>
  <si>
    <t>K2's are two person boats, used for both more advanced recreational paddlers and performance athletes</t>
  </si>
  <si>
    <t>Sk</t>
  </si>
  <si>
    <t>SK's are used for beginner and recreational paddlers</t>
  </si>
  <si>
    <t>Wings</t>
  </si>
  <si>
    <t>Special shaped paddles for use in K1s/K2s and K4s</t>
  </si>
  <si>
    <t>Flatblades</t>
  </si>
  <si>
    <t>Paddles for use by beginners and recreational paddlers</t>
  </si>
  <si>
    <t>Spraydesks</t>
  </si>
  <si>
    <t>Spraydecks to cover the boats while paddling</t>
  </si>
  <si>
    <t>C3</t>
  </si>
  <si>
    <t>Single bladed paddle</t>
  </si>
  <si>
    <t>Ergometers</t>
  </si>
  <si>
    <t>Polo</t>
  </si>
  <si>
    <t>Polo balls</t>
  </si>
  <si>
    <t>Polo balls, 6 new ones are bought each year, required for matches. Balls degrade quickly because of outside use.</t>
  </si>
  <si>
    <t>Polo boats</t>
  </si>
  <si>
    <t>Polo kayaks</t>
  </si>
  <si>
    <t>Polo Helmets</t>
  </si>
  <si>
    <t>Polo paddles</t>
  </si>
  <si>
    <t>Polo Paddles</t>
  </si>
  <si>
    <t>Polo bouyancy aids</t>
  </si>
  <si>
    <t>Polo life jackets</t>
  </si>
  <si>
    <t>Polo spraydecks</t>
  </si>
  <si>
    <t>Polo spray decks</t>
  </si>
  <si>
    <t>Freestyle</t>
  </si>
  <si>
    <t>Freestyle boats</t>
  </si>
  <si>
    <t>Freestyle kayaks</t>
  </si>
  <si>
    <t>Whitewater</t>
  </si>
  <si>
    <t>3PC/4PC paddle</t>
  </si>
  <si>
    <t>Backup paddle for safety/emergency use</t>
  </si>
  <si>
    <t>Airbags</t>
  </si>
  <si>
    <t>Air bags to keep the boats afloat in case of emergency exit</t>
  </si>
  <si>
    <t>Throwbag</t>
  </si>
  <si>
    <t>Throwbag (safety equipment)</t>
  </si>
  <si>
    <t>White water boat</t>
  </si>
  <si>
    <t>Whitewater boats</t>
  </si>
  <si>
    <t>White watter paddles</t>
  </si>
  <si>
    <t>Whitewater paddles</t>
  </si>
  <si>
    <t>White water life jackets</t>
  </si>
  <si>
    <t>Whitewater bouyancy aids</t>
  </si>
  <si>
    <t>General Materials</t>
  </si>
  <si>
    <t>Small materials maintenance</t>
  </si>
  <si>
    <t>All disciplines, estimate based on previous years</t>
  </si>
  <si>
    <t>Anna Bril</t>
  </si>
  <si>
    <t>8 performance + many recreational</t>
  </si>
  <si>
    <t>Explanation costs</t>
  </si>
  <si>
    <t>240+56=280h 280h/42w=6.67h/w 6.67/1.5 = 4.447 performance trainings + 280 (168+112) h / 66 h = 4.242 coaching units. Total: 4.447+4.242=8.689 units -&gt;  rounded to € 400*9 = €3600</t>
  </si>
  <si>
    <t>80%*(135-10)*#members (maximum/member)</t>
  </si>
  <si>
    <t>Eerstejaars competitiekolom D.R.V. Euros</t>
  </si>
  <si>
    <t>15 ploegen van 8 personen</t>
  </si>
  <si>
    <t>Dit is zeer onduidelijk, maar zoals in de general remarks van de instruction tabel wordt uitgelegd past de roeiwereld niet in dit template. De niveau's van de competitieploegen loopt in sommige jaren sterk uiteen, maar zij varen allemaal binnen het NSRF Eerstejaars competitieklassement. Voor de clubkolom geldt dit nog sterker, zij starten soms helemaal geen wedstrijden en stappen puur voor de lol in allerlei boten. 1 training per week is gebaseerd op de inschatting voor het aantal coachuren, sommige ploegen trainen tegen de 7 keer per week en varen op sub-landelijk niveau wedstrijden.</t>
  </si>
  <si>
    <t>Clubkolom D.R.V. Euros</t>
  </si>
  <si>
    <t>150+</t>
  </si>
  <si>
    <t>+ 8 performance groups listed below</t>
  </si>
  <si>
    <t>Eerstejaars Zware Heren</t>
  </si>
  <si>
    <t>4 tot 8</t>
  </si>
  <si>
    <t>3 student coaches</t>
  </si>
  <si>
    <t>Dit zijn 3 studenttrainers die samen 10.5 uur aan training geven. Dit gebeurt veel in tweetallen, hierdoor zij draaien per coach 4.5 uur per week</t>
  </si>
  <si>
    <t>Groepsgroottes verschillen per jaar, maar vallen vrijwel altijd tussen deze limieten op een paar uitschieters waarin grotere groepen zijn na</t>
  </si>
  <si>
    <t>A. Hendriks</t>
  </si>
  <si>
    <t>Dit is krachttraining gegeven door onze profcoach</t>
  </si>
  <si>
    <t>Eerstejaars Lichte Heren</t>
  </si>
  <si>
    <t>Eerstejaars Dames</t>
  </si>
  <si>
    <t>Eerstejaars Lichte Dames</t>
  </si>
  <si>
    <t>Middengroep Zware Heren</t>
  </si>
  <si>
    <t>2 tot 4</t>
  </si>
  <si>
    <t>2 student coaches</t>
  </si>
  <si>
    <t>Deze 2 coaches dragen samen een belasting van 10.5 trainingsuren. Sommige trainingen zullen zonder coach gedraaid worden.</t>
  </si>
  <si>
    <t>Middengroep Lichte Heren</t>
  </si>
  <si>
    <t>Middengroep Dames</t>
  </si>
  <si>
    <t>Middengroep Lichte Dames</t>
  </si>
  <si>
    <t>Wedstrijdkolom D.R.V. Euros</t>
  </si>
  <si>
    <t>24 tot 42</t>
  </si>
  <si>
    <t>Ondersteuning door middel van het maken van trainingsschema's voor de prestatiegroep</t>
  </si>
  <si>
    <t>D.R.V. Wedstrijdkolom krachttraining</t>
  </si>
  <si>
    <t>Dit is krachttraining gegeven door onze profcoach in reguliere weken</t>
  </si>
  <si>
    <t>De D.R.V. Euros is een vrij unieke vereniging, die een unieke sport beoefent. Wij werken buiten onze wedstrijdkolom niet met vaste trainingen vanuit de vereniging, en bij de clubkolom zelfs nauwelijks met vaste ploegen. De uren van de wedstrijdkolom zijn toetsbaar correct. De uren van de competitiekolom zijn gebaseerd op een inschatting van het aantal trainingen dat een ploeg gemiddeld draait en het aantal ploegen dat wij hebben. De clubkolom is bijna onmogelijk te kwantificeren. Men coacht gewoon op oproepbasis, stapt met verschillende groepen in verschillende boottypes (2 mans, 8 mans, etc), dus hier is een conservatieve schatting in gemaakt op basis van dat 25 boten per week met een coach een uurtje het water op gaan. Het aantal boten dat het water op gaat is echter veel hoger, de trainingen duren langer, maar niet alle trainingen zijn gecoacht.</t>
  </si>
  <si>
    <t>Dit is krachttraining gegeven door onze profcoach in weken met een wedstrijdweekend</t>
  </si>
  <si>
    <t>D.R.V. Wedstrijdkolom coaching</t>
  </si>
  <si>
    <t>Dit is wedstrijdbegeleiding van onze profcoach op nationale wedstrijden</t>
  </si>
  <si>
    <t>D.R.V. Wedstrijdkolom schema's</t>
  </si>
  <si>
    <t>Eerstejaars Zware Heren boottraining</t>
  </si>
  <si>
    <t>Eerstejaars Lichte Heren boottraining</t>
  </si>
  <si>
    <t>Eerstejaars Dames boottraining</t>
  </si>
  <si>
    <t>Eerstejaars Lichte Dames boottraining</t>
  </si>
  <si>
    <t>4 student coaches per ploeg</t>
  </si>
  <si>
    <t>Gemiddelde aantal competitieploegen afgelopen jaren is 15. Het aantal uren totaal per week is van de 15 ploegen samen geschat, op basis van 2 trainingen van iets minder dan anderhalf uur per training, waarbij meestal 2, soms 1 coach aanwezig is.</t>
  </si>
  <si>
    <t>Variërende coaches per ploeg</t>
  </si>
  <si>
    <t>De clubkolom is nog minder inzichtelijk dan de competitiekolom. We zijn uitgegaan van 25 uur aan coaching gemiddeld door het jaar heen. In de zomer wordt vaak doorgetraind, maar minder frequent. Mensen zitten in meerdere ploegen, coachen meerdere ploegen, etc. De huidige schatting is redelijk conservatief qua coachuren, maar veel ploegen varen ook ongecoacht dus het aantal trainingsuren ligt in realiteit hoger.</t>
  </si>
  <si>
    <t>RC2</t>
  </si>
  <si>
    <t>8x RC2 cursus</t>
  </si>
  <si>
    <t>RC3</t>
  </si>
  <si>
    <t>2x RC3 cursus</t>
  </si>
  <si>
    <t>Arne Hendrinks</t>
  </si>
  <si>
    <t>D.R.V. Wedstrijdkolom</t>
  </si>
  <si>
    <t>Maandag</t>
  </si>
  <si>
    <t>Specify location tariff</t>
  </si>
  <si>
    <t>Sinds kort is het WTC afgekocht door de SU. De verroostering gebeurt door het CBE in overleg met de drie Eurossen. De vaste trainingsmoment van de D.R.V. staan ingevoerd in de tabel links. De overige momenten zijn vrij afschrijfbaar of komen voort uit de verroostering van het CBE. Het CBE in samenspraak met de drie Eurossen is de enige partij met zeggenschap over de verroostering en de partijen die in het WTC mogen trainen. Priority is hier dus ook irrelevant, want er wordt gewoon gewerkt met de CBE verroostering.</t>
  </si>
  <si>
    <t>Donderdag</t>
  </si>
  <si>
    <t xml:space="preserve">D.R.V. Competitiekolom </t>
  </si>
  <si>
    <t>Dinsdag</t>
  </si>
  <si>
    <t>L8+</t>
  </si>
  <si>
    <t>Purchase costs zijn één item, Costs per year is cumulatief voor Amount.
Zie materiaalplan voor uitleg over inflatieberekening en wat Klein onderhoud omvat</t>
  </si>
  <si>
    <t>Z8+</t>
  </si>
  <si>
    <t>L4+</t>
  </si>
  <si>
    <t>Z4+</t>
  </si>
  <si>
    <t>L4-</t>
  </si>
  <si>
    <t>Z4-</t>
  </si>
  <si>
    <t>L2x</t>
  </si>
  <si>
    <t>2x</t>
  </si>
  <si>
    <t>Z2x</t>
  </si>
  <si>
    <t>LD1x</t>
  </si>
  <si>
    <t>L1x</t>
  </si>
  <si>
    <t>Z1x</t>
  </si>
  <si>
    <t>T1x</t>
  </si>
  <si>
    <t>C4+</t>
  </si>
  <si>
    <t>C2+</t>
  </si>
  <si>
    <t>Ergometer</t>
  </si>
  <si>
    <t>Erg-Bike</t>
  </si>
  <si>
    <t>Boordriem</t>
  </si>
  <si>
    <t>Scullriem</t>
  </si>
  <si>
    <t>12,5</t>
  </si>
  <si>
    <t>Coxbox</t>
  </si>
  <si>
    <t>Krachtruimte inventaris</t>
  </si>
  <si>
    <t>Klein en groot Onderhoud</t>
  </si>
  <si>
    <t>D.Z. Euros</t>
  </si>
  <si>
    <t>Pieter Ekelmans</t>
  </si>
  <si>
    <t>EUROS 1 
(Team 
Sailing)</t>
  </si>
  <si>
    <t>Team sailing against other student sailing associations through the nestor Trophy</t>
  </si>
  <si>
    <t>Total 170 sailing days</t>
  </si>
  <si>
    <t>EUROS 2 
(Team 
Sailing)</t>
  </si>
  <si>
    <t>24 hour 
team</t>
  </si>
  <si>
    <t>Kustzeilers 24 hour race RT</t>
  </si>
  <si>
    <t>Sea Sailing 
Race Team</t>
  </si>
  <si>
    <t>ZZR racing match in croatia against other student sailing teams</t>
  </si>
  <si>
    <t xml:space="preserve">workout </t>
  </si>
  <si>
    <t>work out on the Thursday together with D.K.V.</t>
  </si>
  <si>
    <t>Boat training</t>
  </si>
  <si>
    <t>berth Jaffa summer fee</t>
  </si>
  <si>
    <t>If the boat stays in the water the winter fee is €418,- at this moment.</t>
  </si>
  <si>
    <t>The cost mentioned are for the harbours were the boat are most of the time, 
however during a weekend we also stay at other harbours. Were we also have to pay harbour fees, 
is this also accomodation. 
Sinngle yearly payments (Edit: Titus)</t>
  </si>
  <si>
    <t xml:space="preserve">beth Witte Draeck </t>
  </si>
  <si>
    <t xml:space="preserve">berth Off Duty </t>
  </si>
  <si>
    <t>Workout</t>
  </si>
  <si>
    <t>berth Jaffa winter fee</t>
  </si>
  <si>
    <t xml:space="preserve">Yearly amount, but only goes to storage every two years. So they save up every year for the upcoming year. </t>
  </si>
  <si>
    <t>De Witte Draeck</t>
  </si>
  <si>
    <t>The costs per year are dependent on the differing depreciation amounts per year</t>
  </si>
  <si>
    <t>I wrote down the total depreciation cost per year for the boat, this total is made up out of the depreciaton of multiple components for each of the expensive parts on the boat. The period is the period the boat will stay in the association after which it will be sold and a new boat can be bought. Also the depreciation covers the replacement of parts on the boat, however it does not yet cover other maintenance costs.</t>
  </si>
  <si>
    <t>Off Duty</t>
  </si>
  <si>
    <t>Jaffa</t>
  </si>
  <si>
    <t>Dwarsligger</t>
  </si>
  <si>
    <t>Topper Topaz (4 boats combined)</t>
  </si>
  <si>
    <t>Laser ILCA + optimist</t>
  </si>
  <si>
    <t>Coach boat</t>
  </si>
  <si>
    <t>Zico Nederhand</t>
  </si>
  <si>
    <t>Of which 12 are beach</t>
  </si>
  <si>
    <t>120 members are beach groups -&gt; total = 374 is ok</t>
  </si>
  <si>
    <t>3e divisie</t>
  </si>
  <si>
    <t>Promotieklasse</t>
  </si>
  <si>
    <t>Gents 5</t>
  </si>
  <si>
    <t>Gents 6</t>
  </si>
  <si>
    <t>Gents 7</t>
  </si>
  <si>
    <t>Gents 8</t>
  </si>
  <si>
    <t>Gents 9</t>
  </si>
  <si>
    <t xml:space="preserve">3e klasse </t>
  </si>
  <si>
    <t>Gents 10</t>
  </si>
  <si>
    <t>Gents 11</t>
  </si>
  <si>
    <t>Depends on demand at the kick-in</t>
  </si>
  <si>
    <t>Goal promotieklasse</t>
  </si>
  <si>
    <t>Ladies 3</t>
  </si>
  <si>
    <t>Ladies 4</t>
  </si>
  <si>
    <t>Ladies 5</t>
  </si>
  <si>
    <t>Ladies 6</t>
  </si>
  <si>
    <t>Ladies 7</t>
  </si>
  <si>
    <t>4e klasse</t>
  </si>
  <si>
    <t>Ladies 8</t>
  </si>
  <si>
    <t>Ladies 9</t>
  </si>
  <si>
    <t>Mix 1</t>
  </si>
  <si>
    <t>Play internal competition</t>
  </si>
  <si>
    <t>Mix 2</t>
  </si>
  <si>
    <t>Mix 3</t>
  </si>
  <si>
    <t>Mix 4</t>
  </si>
  <si>
    <t>Mix 5</t>
  </si>
  <si>
    <t>Mix 6</t>
  </si>
  <si>
    <t>Mix 7</t>
  </si>
  <si>
    <t>Mix 8</t>
  </si>
  <si>
    <t>Mix 9</t>
  </si>
  <si>
    <t>Mix 10</t>
  </si>
  <si>
    <t>Mix 11</t>
  </si>
  <si>
    <t>Mix 12</t>
  </si>
  <si>
    <t>Mix Nevobo 1</t>
  </si>
  <si>
    <t>Mix Nevobo 2</t>
  </si>
  <si>
    <t>Beach Men 1</t>
  </si>
  <si>
    <t>Play internal competition, there is no competition in the region</t>
  </si>
  <si>
    <t>Beach Men 2</t>
  </si>
  <si>
    <t>Beach Men 3</t>
  </si>
  <si>
    <t>Beach Men 4</t>
  </si>
  <si>
    <t>Beach Men 5</t>
  </si>
  <si>
    <t>Beach Men 6</t>
  </si>
  <si>
    <t>Beach Men 7</t>
  </si>
  <si>
    <t>Beach Men 8</t>
  </si>
  <si>
    <t>Beach Ladies 1</t>
  </si>
  <si>
    <t>Beach Ladies 2</t>
  </si>
  <si>
    <t>Beach Ladies 3</t>
  </si>
  <si>
    <t>Beach Ladies 4</t>
  </si>
  <si>
    <t>Beach Ladies 5</t>
  </si>
  <si>
    <t>Beach Ladies 6</t>
  </si>
  <si>
    <t>M. Constantinovici</t>
  </si>
  <si>
    <t>H. Boevink</t>
  </si>
  <si>
    <t xml:space="preserve">Fine as long as recreational trainers </t>
  </si>
  <si>
    <t>Gerben Kars</t>
  </si>
  <si>
    <t xml:space="preserve">Zolang Monica onder haar max uren buiten de beach trainingen om blijft, betalen wij de beach uren van monica ook gewoon. </t>
  </si>
  <si>
    <t>Mix Nevobo 1/2</t>
  </si>
  <si>
    <t>Mix 1,2,3,4</t>
  </si>
  <si>
    <t>Mix 5,6,7,8</t>
  </si>
  <si>
    <t>Mix 9,10,11,12</t>
  </si>
  <si>
    <t>Beach group Men's A</t>
  </si>
  <si>
    <t>Beach group Men's B</t>
  </si>
  <si>
    <t>Beach group Men's C</t>
  </si>
  <si>
    <t>Beach group Men's D</t>
  </si>
  <si>
    <t>Beach group Men's E</t>
  </si>
  <si>
    <t>Beach group Men's F</t>
  </si>
  <si>
    <t>Beach group Ladies A</t>
  </si>
  <si>
    <t>Beach group Ladies B</t>
  </si>
  <si>
    <t>Beach group Ladies C</t>
  </si>
  <si>
    <t>Beach group Ladies D</t>
  </si>
  <si>
    <t>Beach group Ladies E</t>
  </si>
  <si>
    <t>Beach group Ladies F</t>
  </si>
  <si>
    <t xml:space="preserve">Ladies 1 </t>
  </si>
  <si>
    <t>VT 3 Cursus</t>
  </si>
  <si>
    <t>1x VT3 cursus a €750</t>
  </si>
  <si>
    <t>Mentorship ZZP Monica</t>
  </si>
  <si>
    <t>Monica Constantinovici</t>
  </si>
  <si>
    <t>Monday indoor training</t>
  </si>
  <si>
    <t xml:space="preserve">1 3 </t>
  </si>
  <si>
    <t>Gents, ladies, mix</t>
  </si>
  <si>
    <t>Tuesday indoor training, summer</t>
  </si>
  <si>
    <t>1,3,4</t>
  </si>
  <si>
    <t>2,4</t>
  </si>
  <si>
    <t>Tuesday indoor training, winter</t>
  </si>
  <si>
    <t>Wednesday indoor training</t>
  </si>
  <si>
    <t xml:space="preserve">Thursday indoor training </t>
  </si>
  <si>
    <t>Extra mix training</t>
  </si>
  <si>
    <t>Position specific training summer period</t>
  </si>
  <si>
    <t>Position specific training winter period</t>
  </si>
  <si>
    <t>1,3</t>
  </si>
  <si>
    <t>Only traininggroups A and B train twice a week in this period</t>
  </si>
  <si>
    <t>Beach ladies and men</t>
  </si>
  <si>
    <t>Matches - nevobo teams</t>
  </si>
  <si>
    <t>Saturday</t>
  </si>
  <si>
    <t>Matches - mix teams</t>
  </si>
  <si>
    <t>Beach - internal competition</t>
  </si>
  <si>
    <t>Indoor volleyballs</t>
  </si>
  <si>
    <t>Beach volleyballs</t>
  </si>
  <si>
    <t>Other materials</t>
  </si>
  <si>
    <t>D.W.V. Hardboard</t>
  </si>
  <si>
    <t>Lena Weber</t>
  </si>
  <si>
    <t>Wakeboarding</t>
  </si>
  <si>
    <t>During clinics, wakeboarding instruction is given by professionals because the level of these instruction sessions exceeds that of Hardboard instructors. Windsurfing instruction can be given by our own student instructors as long as their level is higher than that of the people wanting instruction. For kitesurfing, safety is especially important. Because of this, instruction is always given by professionals. When the kiters have alreay had this instruction, they can be taught further by Hardboard instructors. Wave surfing instruction can be given by student instructors.</t>
  </si>
  <si>
    <t>Regular wakeboard instruction</t>
  </si>
  <si>
    <t>Wakeboard instructie cursus</t>
  </si>
  <si>
    <t>8x cursus à €50</t>
  </si>
  <si>
    <t>Windsurfing</t>
  </si>
  <si>
    <t>Instructionweekend 1</t>
  </si>
  <si>
    <t>Instructionweekend 2</t>
  </si>
  <si>
    <t>Windsurf instructie cursus</t>
  </si>
  <si>
    <t>1x cursus à €450</t>
  </si>
  <si>
    <t>Wavesurfing</t>
  </si>
  <si>
    <t>Wavesurf weekend</t>
  </si>
  <si>
    <t>Kitesurfing</t>
  </si>
  <si>
    <t>Kite course new members</t>
  </si>
  <si>
    <t xml:space="preserve">[Please read] Kite instruction for beginners, needed for safety. Up to €50 will be compensated per person doing the course, up to a maximum of €1750. Important condition is that this compensation is only for new members who have never kitesurfed and have already paid their Union Card, verenigingsheffing and membership fee. More experienced kitesurfers are free to do the course, but are not eligible for this compensation. </t>
  </si>
  <si>
    <t>IKO assistent trainer cursus</t>
  </si>
  <si>
    <t>1x cursus à €500</t>
  </si>
  <si>
    <t>Kitesurf clinic cursus</t>
  </si>
  <si>
    <t>4x cursus à €120</t>
  </si>
  <si>
    <t>Klaarstoom cursus</t>
  </si>
  <si>
    <t>2x cursus à €50</t>
  </si>
  <si>
    <t>BSLS cursus</t>
  </si>
  <si>
    <t>6x cursus à €75</t>
  </si>
  <si>
    <t>Wakeboard (Rutbeek)</t>
  </si>
  <si>
    <t>Wakeboard (obstacles)</t>
  </si>
  <si>
    <t>Single yearly payment</t>
  </si>
  <si>
    <t>Skateboard (De fabriek)</t>
  </si>
  <si>
    <t>Monday or Tuesday</t>
  </si>
  <si>
    <t>€5 per person, max of 15 persons per session. 36 sessions in total for a maximum of €2160</t>
  </si>
  <si>
    <t>Boards</t>
  </si>
  <si>
    <t>Wakeboardgebruik is afhankelijk van niveau en gewicht van de wakeboarder. Samen met de capiciteit van de wakeboardbaan en het aantal wakeboarders per shift zorgt dit ervoor dat er tijdens wakeboardshifts een aanbod van verschillende wakeboards en bindingen nodig zijn op hetzelfde moment. Reparatie materiaal zijn dingen als extra sluitings mechanismen voor veters op bindingen.       Wakeboard use depends on weight and level of the surfer.</t>
  </si>
  <si>
    <t>Bindings</t>
  </si>
  <si>
    <t>Repair material</t>
  </si>
  <si>
    <t>Het gebruik van windsurfzeilen hangt af van de windsterkte en het niveau van de windsurfer. Welk windsurfboard wordt gebruikt hangt af van de windsterkte, het gewicht en het niveau van de windsurfer. Windsurfmaterialen zoals masten en gieken hangen samen met de maat van het zeil en zijn dus ook afhankelijk van de windsterkte. Accessoires zoals mastverlengers en baseplates zijn nodig om de verschillende onderdelen van het windsurfset aan elkaar te bevestigen. Deze categorie windsurfmateriaal is erg robuust en kopen we daarom tweedehands. De staat is goed te verifiëren, dus is tweedehands materiaal veilig om mee te windsurfen. //  The choice of windsurfing sails depends on the wind strength and the surfer's skill level. Materials like masts and booms are related to the sail sizes and therefore also depend on the wind strength. Mast extenders and baseplates are very durable so we can safely buy them second-hand, as their condition is easy to verify.</t>
  </si>
  <si>
    <t>Sails</t>
  </si>
  <si>
    <t>Booms</t>
  </si>
  <si>
    <t>Masts</t>
  </si>
  <si>
    <t>Fins</t>
  </si>
  <si>
    <t>Baseplate</t>
  </si>
  <si>
    <t>Mast Extensions</t>
  </si>
  <si>
    <t>Perishable accesoires</t>
  </si>
  <si>
    <t>Repair Material</t>
  </si>
  <si>
    <t>Het gebruk van kites hangt af van de wind- en weersomstandigheden. De keuze van het kiteboard hangt af van het gewicht en niveau van de kiter. Een kitesurfer neemt een range van drie maten kites mee op een vaardag, zodat bij aankomst de juiste kitemaat kan worden gekozen omdat de windsterkte vaak verschilt van de voorspelling tijdens het inpakken. Wanneer de windsterkte verandert, zal er vaak ook een andere grootte kite worden gebruikt. Het komt dus voor dat een kitesurfer meerdere kites op een dag gebruikt. Het is ieder jaar nodig om nieuw materiaal aan te schaffen zodat het materiaalbestand op peil blijft. Kitemateriaal kopen we nieuw omdat het materiaal kwetsbaar is en de staat van het materiaal bij tweedehands aankopen niet bekend is. Het is erg gevaarlijk als kite-materiaal onbekende schade heeft, we kopen dus nieuw materiaal om de veiligheid te waarborgen.  //   The use of kites depends on how much wind there is and the level and weight of the surfer. The use of a kiteboard depends on the level and weight of the surfer. A kiter will bring a range of three kites on a surfing day so that the appropriate size can be selected upon arrival. When conditions change, a kiter may land their kite and lanch another size to accomodate for the different wind strength. A kiter can use several kites on a single day because their choice of material is highly dependent on the conditions. To keep our ranges up to date, new kites are bought every year. We only buy brand new kites, because second hand kites may have hidden damage which can be extremely dangerous. New kites are necessary to guarantee their safety of use.</t>
  </si>
  <si>
    <t>Kites</t>
  </si>
  <si>
    <t>Bars</t>
  </si>
  <si>
    <t>Safety Leashes</t>
  </si>
  <si>
    <t>Pumps</t>
  </si>
  <si>
    <t>Hardtop</t>
  </si>
  <si>
    <t>Het gebruik van golfsurfboards is afhankelijk van het niveau van de golfsurfer. Om tijdens het golfsurfweekend, de golfsurftrip en de vaardagen genoeg materiaal te hebben om te kunnen surfen is het belangrijk om het huidige materiaalbestand goed en werkend te houden.  //   The use of wave surfing boards depends on the level of the surfer. To make sure that everyone can surf during wave surfing days and weekends, we have to make sure that our stock is sufficient.</t>
  </si>
  <si>
    <t>Softtop</t>
  </si>
  <si>
    <t>Leashes</t>
  </si>
  <si>
    <t>Accesoires</t>
  </si>
  <si>
    <t>Skateboarding</t>
  </si>
  <si>
    <t>Skateboard</t>
  </si>
  <si>
    <t>Surfskate</t>
  </si>
  <si>
    <t>Board bags</t>
  </si>
  <si>
    <t>Protection</t>
  </si>
  <si>
    <t>Noëlle Drexl</t>
  </si>
  <si>
    <t>Name applicant:</t>
  </si>
  <si>
    <t>Sector 6</t>
  </si>
  <si>
    <t>Date:</t>
  </si>
  <si>
    <t>75 (2020-2021)</t>
  </si>
  <si>
    <t>Group 1</t>
  </si>
  <si>
    <t xml:space="preserve"> We have 6 groups. 
Our groups do not train at the same time, every week so they are marked with a number from 1 to 6.    </t>
  </si>
  <si>
    <t>Group 2</t>
  </si>
  <si>
    <t>Group 3</t>
  </si>
  <si>
    <t>Average</t>
  </si>
  <si>
    <t>Group 4</t>
  </si>
  <si>
    <t>Group 5</t>
  </si>
  <si>
    <t>Group 6</t>
  </si>
  <si>
    <t>D. Waijers</t>
  </si>
  <si>
    <t xml:space="preserve">no </t>
  </si>
  <si>
    <t>You can find this in our performance plan</t>
  </si>
  <si>
    <t>1.</t>
  </si>
  <si>
    <t>Thursday + ?</t>
  </si>
  <si>
    <t>1, 3</t>
  </si>
  <si>
    <t xml:space="preserve">2. </t>
  </si>
  <si>
    <t xml:space="preserve">3. </t>
  </si>
  <si>
    <t xml:space="preserve">4. </t>
  </si>
  <si>
    <t>5.</t>
  </si>
  <si>
    <t>6.</t>
  </si>
  <si>
    <t>Paula Janeka</t>
  </si>
  <si>
    <t>53 (2020-2021)</t>
  </si>
  <si>
    <t>member contribution:</t>
  </si>
  <si>
    <t>Training group 1</t>
  </si>
  <si>
    <t>Whole association</t>
  </si>
  <si>
    <t>RT/Extern</t>
  </si>
  <si>
    <t>Students only train at CFT</t>
  </si>
  <si>
    <t>CFT Trainer</t>
  </si>
  <si>
    <t>Monday CFT</t>
  </si>
  <si>
    <t>2 trainers 35/h</t>
  </si>
  <si>
    <t>Wednesday CFT</t>
  </si>
  <si>
    <t>Friday CFT</t>
  </si>
  <si>
    <t>1 trainer 35/h</t>
  </si>
  <si>
    <t>Monday Training (CFT)</t>
  </si>
  <si>
    <t>Wednesday Training (CFT)</t>
  </si>
  <si>
    <t>Friday Training (CFT)</t>
  </si>
  <si>
    <t>Jump Ropes</t>
  </si>
  <si>
    <t>High Tech Hitters</t>
  </si>
  <si>
    <t>38 (2020-2021)</t>
  </si>
  <si>
    <t>Baseball beginners</t>
  </si>
  <si>
    <t>beginner</t>
  </si>
  <si>
    <t>Baseball competition</t>
  </si>
  <si>
    <t>5th division</t>
  </si>
  <si>
    <t>A.Kock</t>
  </si>
  <si>
    <t>1.1 in performance plan docs</t>
  </si>
  <si>
    <t>Baseball beginners summer</t>
  </si>
  <si>
    <t>A. Kock/ with student trainer</t>
  </si>
  <si>
    <t>The practice for HTH beginner group is not in the contract and would be voluntarily</t>
  </si>
  <si>
    <t xml:space="preserve">The baseball team trained outside in the baseball field twice a week. The training hours is based on the agreement or field schedule from sportcentrum
In the winter, the association trained inside the sportcentrum and also in the city centre (BASE) based on the agreement with Mark. This allows us to do proper indoor  baseball 
</t>
  </si>
  <si>
    <t>Baseball beginners winter</t>
  </si>
  <si>
    <t>Baseball competition Summer</t>
  </si>
  <si>
    <t>A. Kock</t>
  </si>
  <si>
    <t>Baseball competition Winter</t>
  </si>
  <si>
    <t>Mon and Wed</t>
  </si>
  <si>
    <t>Days are estimates</t>
  </si>
  <si>
    <t>Wed</t>
  </si>
  <si>
    <t>In the winter we train at BASE. Because of the agreement with Mark there are no costs involved.</t>
  </si>
  <si>
    <t>Tue and Wed</t>
  </si>
  <si>
    <t>In the winter we train a few weeks in the sportcenter and also a few weeks at BASE. 11 at the BASE and 6 at the Sportcentre</t>
  </si>
  <si>
    <t>Thur</t>
  </si>
  <si>
    <t>Balls</t>
  </si>
  <si>
    <t>Baseball bat</t>
  </si>
  <si>
    <t>Hitting tees</t>
  </si>
  <si>
    <t>Helmets</t>
  </si>
  <si>
    <t>L-screen</t>
  </si>
  <si>
    <t>Gloves</t>
  </si>
  <si>
    <t>Materialbags</t>
  </si>
  <si>
    <t>Catcher gear</t>
  </si>
  <si>
    <t>Material upkeep</t>
  </si>
  <si>
    <t>Jorge Perez Garcia</t>
  </si>
  <si>
    <t>28/5/2024</t>
  </si>
  <si>
    <t>Including and higher KNWU level than "base"</t>
  </si>
  <si>
    <t>This training is mainly focussed on the performance team of KV, although other people with similar skill levels can join as well</t>
  </si>
  <si>
    <t>During summer, there is one training per group. However, the groups are not strictly defined. Most members join two trainings per week. The touring team and the performance team join the intermediate training and vice versa.
The summer season lasts 30 weeks (March-End of October)</t>
  </si>
  <si>
    <t>Intermediate</t>
  </si>
  <si>
    <t>This group is in between the performance and the touring, and is joined by both sides, so it is difficult to determine the exact number of people in this group</t>
  </si>
  <si>
    <t>Touring</t>
  </si>
  <si>
    <t>MTB</t>
  </si>
  <si>
    <t>Performance (wedstrijdrenners)</t>
  </si>
  <si>
    <t>R.J. den Haan</t>
  </si>
  <si>
    <t>2 hours is the standard training. During the holiday there is an occasional training.</t>
  </si>
  <si>
    <t>During summer:</t>
  </si>
  <si>
    <t>- (different student trainers)</t>
  </si>
  <si>
    <t>€ -</t>
  </si>
  <si>
    <t>During winter</t>
  </si>
  <si>
    <t>All groups - core training</t>
  </si>
  <si>
    <t>All groups - Wednesday spinning and core stability</t>
  </si>
  <si>
    <t>Performance (wedstrijdrenners) - Outside training</t>
  </si>
  <si>
    <t>Only during winter</t>
  </si>
  <si>
    <t>All groups - Core training</t>
  </si>
  <si>
    <t>2 en 4</t>
  </si>
  <si>
    <t>As it is joined by all groups, it is considered the second training of the recreational and performance teams</t>
  </si>
  <si>
    <t>Tools</t>
  </si>
  <si>
    <t>depreciation</t>
  </si>
  <si>
    <t>€ 400,00</t>
  </si>
  <si>
    <t>4 years</t>
  </si>
  <si>
    <t>MTB jumping training ramp</t>
  </si>
  <si>
    <t>€ 450,00</t>
  </si>
  <si>
    <t>3 years</t>
  </si>
  <si>
    <t>Rental bikes</t>
  </si>
  <si>
    <t>maintenance</t>
  </si>
  <si>
    <t>€ 210,00</t>
  </si>
  <si>
    <t>5 year</t>
  </si>
  <si>
    <t>D.A.V. Kronos</t>
  </si>
  <si>
    <t>Jonas D</t>
  </si>
  <si>
    <t>Sprint</t>
  </si>
  <si>
    <t>3th division</t>
  </si>
  <si>
    <t>Because we have different events to train we use different trainers with the technical events training and the core training. This also means that members train different events.</t>
  </si>
  <si>
    <t>Running performance</t>
  </si>
  <si>
    <t>Running recreation</t>
  </si>
  <si>
    <t>technical events performance</t>
  </si>
  <si>
    <t>technical events recreation</t>
  </si>
  <si>
    <t>Circuit training</t>
  </si>
  <si>
    <t>Long sprint</t>
  </si>
  <si>
    <t>Running (Long Distance)</t>
  </si>
  <si>
    <t>Bob Leuvelink</t>
  </si>
  <si>
    <t>45 performance members can train in multiple traininggroups. That's why we speak of a total of 90 performance members.</t>
  </si>
  <si>
    <t>Technical events</t>
  </si>
  <si>
    <t>Honza Valenta</t>
  </si>
  <si>
    <t xml:space="preserve">Honza geeft 3 uren per week, maar dit getal is aangepast, aangezien hij per december stopt. Het totaal aantal uren zorgt nu dat de eigen bijdrage klopt. </t>
  </si>
  <si>
    <t>Student trainers</t>
  </si>
  <si>
    <t>sprinting</t>
  </si>
  <si>
    <t>Core training</t>
  </si>
  <si>
    <t>The recreational and performance members train together</t>
  </si>
  <si>
    <t xml:space="preserve">Because we have different events to train, we use different trainers with the technical events training and the core training. </t>
  </si>
  <si>
    <t>Long distance recreational</t>
  </si>
  <si>
    <t>sprint training</t>
  </si>
  <si>
    <t>Geven elke training samen</t>
  </si>
  <si>
    <t>Long distance performance</t>
  </si>
  <si>
    <t>Kronos Cursus</t>
  </si>
  <si>
    <t>1x cursus à €1000 (ABAT+ cursus niveau 2 is €25, niveau 3 is €675)</t>
  </si>
  <si>
    <t>Lars does Monday, Fabiënne Thursday</t>
  </si>
  <si>
    <t>Mentorship Honza</t>
  </si>
  <si>
    <t>Mentorship Bob</t>
  </si>
  <si>
    <t>Long distance training performance
Long distance training recreational
Sprint training recreational
Long sprint performance</t>
  </si>
  <si>
    <t>Rondbaan
Sprintbaan
Priority 1 and 3</t>
  </si>
  <si>
    <t>The Location of the sprint, technical events and long distance training is the UTrack. We do circuit training together with Piranha.</t>
  </si>
  <si>
    <t>Technical events training performance
Technical events training recreational</t>
  </si>
  <si>
    <t>Rondbaan, 
veld &amp; achterbaan
Priotity 1 and 3</t>
  </si>
  <si>
    <t>Circuit training recreational</t>
  </si>
  <si>
    <t>achterbaan</t>
  </si>
  <si>
    <t>Technical events training performance
Long distance training performance
Technical events training recreational
Long sprint performance
Long distance training recreational</t>
  </si>
  <si>
    <t>Rondbaan &amp; achterveld
Veld &amp; achterbaan
Priority 2 and 4</t>
  </si>
  <si>
    <t>Core training recreational</t>
  </si>
  <si>
    <t>SC3, vanaf oktober tot april</t>
  </si>
  <si>
    <t>Competition training</t>
  </si>
  <si>
    <t>n.v.t.</t>
  </si>
  <si>
    <t>FBK Stadion (costs change every year)</t>
  </si>
  <si>
    <t>Campusloop</t>
  </si>
  <si>
    <t>competition</t>
  </si>
  <si>
    <t>Flaat &amp; Kronolympics</t>
  </si>
  <si>
    <t xml:space="preserve">n/a </t>
  </si>
  <si>
    <t>Annual costs for material hire of FBK Stadion</t>
  </si>
  <si>
    <t>Hurdles</t>
  </si>
  <si>
    <t>Starting blocks</t>
  </si>
  <si>
    <t>Yoga mats green</t>
  </si>
  <si>
    <t>Javelin 600g</t>
  </si>
  <si>
    <t>Javelin 700g</t>
  </si>
  <si>
    <t>Javelin 800g</t>
  </si>
  <si>
    <t>Kettlebell 10kg</t>
  </si>
  <si>
    <t>Speedladder</t>
  </si>
  <si>
    <t>Resistance band heavy</t>
  </si>
  <si>
    <t>Resistance band light</t>
  </si>
  <si>
    <t>Sportradar (speed measurement)</t>
  </si>
  <si>
    <t>Discus 1.75kg</t>
  </si>
  <si>
    <t>Hurdles 35-40cm</t>
  </si>
  <si>
    <t>Medicin ball 3kg</t>
  </si>
  <si>
    <t>Medicin ball 4kg</t>
  </si>
  <si>
    <t>Medicin ball 5kg</t>
  </si>
  <si>
    <t>Shotput 4kg</t>
  </si>
  <si>
    <t>Spring plate (tartan)</t>
  </si>
  <si>
    <t>Putty knife</t>
  </si>
  <si>
    <t>Squatrek</t>
  </si>
  <si>
    <t>Thijs Naves</t>
  </si>
  <si>
    <t>30-05-2024</t>
  </si>
  <si>
    <t>Performance + recreational</t>
  </si>
  <si>
    <t>Jumping</t>
  </si>
  <si>
    <t>20-25</t>
  </si>
  <si>
    <t>Ellemijnke</t>
  </si>
  <si>
    <t>15-20</t>
  </si>
  <si>
    <t>During every practice, there will be an association trainer assisting the professional trainer. Gymnastics is a dangerous sport, so the professional trainer should be present at every official training. On friday however, the training is free, so there will be no professional trainer. A student trainer will be there to keep overview of the training and help people if necessary. There will be no fixed student trainers. There will be a group of student trainers where every person is assigned a training every once in a while.
The building up and putting down are not included in the instruction hours, since the trainer is not obliged to be present.</t>
  </si>
  <si>
    <t>Competition + recreational</t>
  </si>
  <si>
    <t>Jumping training</t>
  </si>
  <si>
    <t>Magnesium</t>
  </si>
  <si>
    <t>2 jaar</t>
  </si>
  <si>
    <t>8 doosjes/ 64 blokjes</t>
  </si>
  <si>
    <t>sporttape</t>
  </si>
  <si>
    <t>2 maand</t>
  </si>
  <si>
    <t>T.C. Ludica</t>
  </si>
  <si>
    <t>Maurits Spijker, Lars Willemsen</t>
  </si>
  <si>
    <t>477 (2020-2021)</t>
  </si>
  <si>
    <t>Recreatie 4</t>
  </si>
  <si>
    <t>1 group</t>
  </si>
  <si>
    <t>Recreatie 5</t>
  </si>
  <si>
    <t>2 groups</t>
  </si>
  <si>
    <t>Recreatie 6</t>
  </si>
  <si>
    <t>3 groups</t>
  </si>
  <si>
    <t>Recreatie 7</t>
  </si>
  <si>
    <t>6 groups</t>
  </si>
  <si>
    <t>Recreatie 8</t>
  </si>
  <si>
    <t>11 groups</t>
  </si>
  <si>
    <t>Recreatie 9</t>
  </si>
  <si>
    <t>10 Groups</t>
  </si>
  <si>
    <t>Recreatie 10</t>
  </si>
  <si>
    <t>Beginner</t>
  </si>
  <si>
    <t>9 groups</t>
  </si>
  <si>
    <t>Prestatie 2-3</t>
  </si>
  <si>
    <t>Professional</t>
  </si>
  <si>
    <t>Prestatie 3-4</t>
  </si>
  <si>
    <t>Prestatie 4-5</t>
  </si>
  <si>
    <t>Prestatie 5-6</t>
  </si>
  <si>
    <t>5,0</t>
  </si>
  <si>
    <t>Recreational trainings are offered in groups of 10 so a group size of 110 actually means 11 groups of 10</t>
  </si>
  <si>
    <t>Prestatie 6</t>
  </si>
  <si>
    <t>Prestatie 6-7</t>
  </si>
  <si>
    <t>Prestatie 7</t>
  </si>
  <si>
    <t>PT of PT-ZZP</t>
  </si>
  <si>
    <t>Training levels as specified in group column, Group size is estimated based on current development players.</t>
  </si>
  <si>
    <t>Prestatie 2-3-4</t>
  </si>
  <si>
    <t>Robin Salvatori</t>
  </si>
  <si>
    <t>Reiskostenvergoeding 65 p/m</t>
  </si>
  <si>
    <t>0.2h voorbereidingstijd per uur training</t>
  </si>
  <si>
    <t xml:space="preserve">Proftrainer helps RT 35w/ 8pw/ 280 h total
Done by Robin Salvatori/ Han Snijder
This also takes some time to preparate 35w/ 3pw/ 105h total
</t>
  </si>
  <si>
    <t>Han Snijder</t>
  </si>
  <si>
    <t>student</t>
  </si>
  <si>
    <t>Cardio</t>
  </si>
  <si>
    <t>Monday Performance</t>
  </si>
  <si>
    <t>Performance: 2 trainings a week, max group of 8, 2 courts each 1,5 hours of training.      
Recreational : 1 training a week, max group of 10 , 2 courts each hour per trainer except cardio which scales with the interest in the training</t>
  </si>
  <si>
    <t>Wednesday Performance</t>
  </si>
  <si>
    <t>Thursday summer Performance</t>
  </si>
  <si>
    <t>Friday summer Performance</t>
  </si>
  <si>
    <t>fri</t>
  </si>
  <si>
    <t>Saturday summer Performance</t>
  </si>
  <si>
    <t>Sat</t>
  </si>
  <si>
    <t>Monday Recreation</t>
  </si>
  <si>
    <t>Recreation</t>
  </si>
  <si>
    <t>Tuesday Recreation</t>
  </si>
  <si>
    <t>Wednesday Recreation</t>
  </si>
  <si>
    <t>Thursday Recreation</t>
  </si>
  <si>
    <t>Friday Recreation</t>
  </si>
  <si>
    <t>Cardio Recreation</t>
  </si>
  <si>
    <t>Saterday spring competition</t>
  </si>
  <si>
    <t>Sunday spring competition</t>
  </si>
  <si>
    <t>sun</t>
  </si>
  <si>
    <t>Saterday fall competition</t>
  </si>
  <si>
    <t>Sunday fall competition</t>
  </si>
  <si>
    <t>winter performance</t>
  </si>
  <si>
    <t>UTK</t>
  </si>
  <si>
    <t>Mon-Tue-Wed</t>
  </si>
  <si>
    <t>Toernooi 3 avonden doordeweeks</t>
  </si>
  <si>
    <t>Ludica open</t>
  </si>
  <si>
    <t>S-S-M-T-W-T-F-S-S</t>
  </si>
  <si>
    <t>Toernooi met voorweekend</t>
  </si>
  <si>
    <t>Interne Competitie</t>
  </si>
  <si>
    <t>Tue</t>
  </si>
  <si>
    <t>Tennis activitiet op clubavond</t>
  </si>
  <si>
    <t>Kersttoernooi</t>
  </si>
  <si>
    <t>Zloty Toernooi</t>
  </si>
  <si>
    <t>Mon</t>
  </si>
  <si>
    <t>Open toernooi waar huizen aan mee doen</t>
  </si>
  <si>
    <t>Tennis balls</t>
  </si>
  <si>
    <t>deprecation</t>
  </si>
  <si>
    <t>1/3 year</t>
  </si>
  <si>
    <t>Only material used  are tennis balls and training equitpment this is however not more than 4000 euros and can therefore not be subsidised.</t>
  </si>
  <si>
    <t>Tennis racket</t>
  </si>
  <si>
    <t>3 year</t>
  </si>
  <si>
    <t>Nienke Nijenhuis</t>
  </si>
  <si>
    <t>31 (2020-2021)</t>
  </si>
  <si>
    <t>Eredivisie</t>
  </si>
  <si>
    <t>Gents 1 and 2 train together</t>
  </si>
  <si>
    <t>2nd division</t>
  </si>
  <si>
    <t>Mixed Teams</t>
  </si>
  <si>
    <t>Non-Competion players</t>
  </si>
  <si>
    <t>Gents 1/Ladies 1</t>
  </si>
  <si>
    <t xml:space="preserve">Would like to have one performance training, however Gents/Ladies 1 does not comply to all the requirements for this. </t>
  </si>
  <si>
    <t>Open Smallfield</t>
  </si>
  <si>
    <t>Open Largefield</t>
  </si>
  <si>
    <t>Performance teams 1st practice</t>
  </si>
  <si>
    <t>Recreational team first practice with added performance team second practice and any other member</t>
  </si>
  <si>
    <t xml:space="preserve">Second practice for both performance and recreational teams + every other member </t>
  </si>
  <si>
    <t>Large field competition</t>
  </si>
  <si>
    <t>Performace team home games</t>
  </si>
  <si>
    <t>€ 140.00</t>
  </si>
  <si>
    <t>Material maintenance</t>
  </si>
  <si>
    <t>€ 50.00</t>
  </si>
  <si>
    <t>Goalie Helmet</t>
  </si>
  <si>
    <t>€ 300.00</t>
  </si>
  <si>
    <t>Goalie Pants</t>
  </si>
  <si>
    <t>€ 450.00</t>
  </si>
  <si>
    <t>Goalie Toque</t>
  </si>
  <si>
    <t>€ 90.00</t>
  </si>
  <si>
    <t>Goalie Knee Protectors</t>
  </si>
  <si>
    <t>€ 240.00</t>
  </si>
  <si>
    <t>Goalie Body Protection</t>
  </si>
  <si>
    <t>Goalie Match Jersey</t>
  </si>
  <si>
    <t>€ 180.00</t>
  </si>
  <si>
    <t>Goalie Gloves</t>
  </si>
  <si>
    <t>€ 120.00</t>
  </si>
  <si>
    <t>Whistles</t>
  </si>
  <si>
    <t>€ 30.00</t>
  </si>
  <si>
    <t>Ball bag</t>
  </si>
  <si>
    <t>Stick bag</t>
  </si>
  <si>
    <t>Sticks (left + right)</t>
  </si>
  <si>
    <t>€ 600.00</t>
  </si>
  <si>
    <t>Cones</t>
  </si>
  <si>
    <t>€ 20.00</t>
  </si>
  <si>
    <t>MotorSportGroep</t>
  </si>
  <si>
    <t>Stefan Milojkovic</t>
  </si>
  <si>
    <t>61 (2020-2021)</t>
  </si>
  <si>
    <t>Trial Instruction</t>
  </si>
  <si>
    <t>Baveld</t>
  </si>
  <si>
    <t>No trainings in summer or when ground is frozen, hence average of 0,5 trainings per week</t>
  </si>
  <si>
    <t>Sleutelcursus</t>
  </si>
  <si>
    <t>Trial-Terrain Maintenance</t>
  </si>
  <si>
    <t>Student volunteers</t>
  </si>
  <si>
    <t xml:space="preserve">External help for terrain </t>
  </si>
  <si>
    <t>Floor maintenance Workshop</t>
  </si>
  <si>
    <t>Floor maintenance of workshop reservation</t>
  </si>
  <si>
    <t>Trial terrain digger rent</t>
  </si>
  <si>
    <t>Digger used to move the dirt</t>
  </si>
  <si>
    <t>Grass mowing</t>
  </si>
  <si>
    <t>Sherro 2009 Trial Motorcycle</t>
  </si>
  <si>
    <t>Maintenance Trial Motorcycles</t>
  </si>
  <si>
    <t>Maintenance Trial Van</t>
  </si>
  <si>
    <t>Maintenance Gymkhana Motorcycle</t>
  </si>
  <si>
    <t>Trailers Maintenance</t>
  </si>
  <si>
    <t>Workshop Tools</t>
  </si>
  <si>
    <t>Workshop items consumables</t>
  </si>
  <si>
    <t>Phoenix Lacrosse Enschede</t>
  </si>
  <si>
    <t>54 (2020-2021)</t>
  </si>
  <si>
    <t>Phoenix Men</t>
  </si>
  <si>
    <t>RT (Pay PTV themselves)</t>
  </si>
  <si>
    <t>Lady Phoenix</t>
  </si>
  <si>
    <t>W. Mulder</t>
  </si>
  <si>
    <t>Studenttrainer poule van 3</t>
  </si>
  <si>
    <t>Monday practice Phoenix Men &amp; Lady</t>
  </si>
  <si>
    <t xml:space="preserve">In the NLB competition the competing teams take turns hosting gamedays. This means that within the season both of the Phoenix teams have to host one or several of these gamedays. A gameday means that five other teams in the competition travel to Enschede and during the day three games are played. This year Lady Phoenix hosts two gamedays and Phoenix Men hosts one gameday. </t>
  </si>
  <si>
    <t>Wednesday practice Phoenix Men &amp; Lady</t>
  </si>
  <si>
    <t>Gameday Lady Phoenix</t>
  </si>
  <si>
    <t>Sun</t>
  </si>
  <si>
    <t>7.0</t>
  </si>
  <si>
    <t>Gameday Phoenix Men</t>
  </si>
  <si>
    <t>Lacrosse Balls (120 pcs)</t>
  </si>
  <si>
    <t>Lacrosse Sticks</t>
  </si>
  <si>
    <t>End caps for lacrosse sticks</t>
  </si>
  <si>
    <t>Goalie gloves</t>
  </si>
  <si>
    <t>Throat guard for goalie</t>
  </si>
  <si>
    <t>Goalie stick</t>
  </si>
  <si>
    <t>Chest protector for goalie</t>
  </si>
  <si>
    <t>Goalie pants</t>
  </si>
  <si>
    <t>Frank Hemme</t>
  </si>
  <si>
    <t>71 (2020-2021)</t>
  </si>
  <si>
    <t>OW - binnenbad</t>
  </si>
  <si>
    <t>Full Instructor</t>
  </si>
  <si>
    <t>OWI = Open Water instructor: Geeft de les voor de Open Water cursus en specialties en brevetteert uiteindelijk de cursist</t>
  </si>
  <si>
    <t>Uitleg over de uren: Gedurende het hele jaar zijn er momenten waar men kan instromen in de OW-cursus en specialties. De OW-cursus bestaat bijvoorbeeld uit 2 theorielessen, 6 zwembadlessen en 6 buitenwaterduiken. Om een groep OW-cursisten instructie te geven, is er 1 OWI nodig en 1 AI. De gerekende uren zijn hier de briefing door de instructeurs, de tijd in het water en de debriefing. Het spullen halen uit het duikhok en evt. reizen naar een buitenduikplek zijn hierbij niet meegerekend. Naast de cursussen gaan leden duiken leden ook in het zwembad, duiktoren en buitenwater. Hiervoor is geen instructeur nodig, alleen een Dive Guide, die hiervoor geen vergoeding krijgt. __________________________________________________________ Aanvraag instructie uren: Duiken is een gevaarlijke sport. Bij Piranha bieden we duikcursussen aan waarmee je officiële duikbrevetten kunt halen. Deze cursussen moeten gegeven worden door gecertificeerde trainers. We hebben het geluk dat er studenten binnen de vereniging zijn die hiervoor zijn opgeleid en deze cursussen/trainingen mogen geven. Met de nieuwe regeling zou eigenlijk de subsidie voor deze studenttrainersuren komen te vervallen. Wel zouden we volgens de FAM recht hebben op een SC trainer (want gevaarlijke sport). Daarom zouden wij willen voorstellen dat onze duiktrainers nog wel hun uren uitbetaald krijgen in plaats van de nieuwe regeling voor studenttrainers. Op die manier kunnen wij onze cursussen op voor hetzelfde tarief blijven aanbieden, en is het ook goedkoper voor het SC, omdat zij nu geen nieuwe (professionele) trainer in hoeven te huren.</t>
  </si>
  <si>
    <t>Assistant Instructor</t>
  </si>
  <si>
    <t>OW + Advanced - Duiktoren</t>
  </si>
  <si>
    <t>OWI: 1 instructeur per buitenduik, 28 keer per jaar, 3 uur</t>
  </si>
  <si>
    <t>OW - buitenbad</t>
  </si>
  <si>
    <t>OWI: 8 theorielessen per jaar van 3 uur. 1 instructeur</t>
  </si>
  <si>
    <t>AI = Assistent instructeur: Geeft ondersteuning voor de les voor de Open Water cursus en specialties. Een AI mag de meeste oefeningen doen behalve enkelen met extra risico</t>
  </si>
  <si>
    <t>Advanced - buitenbad</t>
  </si>
  <si>
    <t>OW - Outdoor</t>
  </si>
  <si>
    <t>Advanced - Outdoor</t>
  </si>
  <si>
    <t>OW - Theorie</t>
  </si>
  <si>
    <t>Instructor</t>
  </si>
  <si>
    <t>Advanced - Theorie</t>
  </si>
  <si>
    <t>Dive guide opleidingen</t>
  </si>
  <si>
    <t xml:space="preserve">4x cursus à €310 </t>
  </si>
  <si>
    <t>Assistent instructeur opleidingen</t>
  </si>
  <si>
    <t>2x cursus à €800</t>
  </si>
  <si>
    <t>Instructeuropleiding</t>
  </si>
  <si>
    <t>1x cursus à €1700</t>
  </si>
  <si>
    <t>Duiken (binnenbad)</t>
  </si>
  <si>
    <t>Binnenbadseizoen</t>
  </si>
  <si>
    <t>Duiken (duiktoren)</t>
  </si>
  <si>
    <t>Woensdag</t>
  </si>
  <si>
    <t>Duiken (Buitenbad)</t>
  </si>
  <si>
    <t>Dinsdag/Vrijdag</t>
  </si>
  <si>
    <t>Buitenbadseizoen</t>
  </si>
  <si>
    <t>Duiken (Buitenbad) Advanced</t>
  </si>
  <si>
    <t>Cylinder</t>
  </si>
  <si>
    <t>See material plan</t>
  </si>
  <si>
    <t>Regulator</t>
  </si>
  <si>
    <t>Suits &amp; BCS's</t>
  </si>
  <si>
    <t>Wetsuit</t>
  </si>
  <si>
    <t>Drysuit</t>
  </si>
  <si>
    <t>BCD</t>
  </si>
  <si>
    <t>Shoes</t>
  </si>
  <si>
    <t>Caps</t>
  </si>
  <si>
    <t>Hangers</t>
  </si>
  <si>
    <t>Unit = kg. Purchase costs = cost/kg</t>
  </si>
  <si>
    <t>Accessoires</t>
  </si>
  <si>
    <t>Flashlight</t>
  </si>
  <si>
    <t>Computer</t>
  </si>
  <si>
    <t>Compass</t>
  </si>
  <si>
    <t>Mask</t>
  </si>
  <si>
    <t>Snorkel</t>
  </si>
  <si>
    <t>Buoy</t>
  </si>
  <si>
    <t>Knives</t>
  </si>
  <si>
    <t>Maintenance materials</t>
  </si>
  <si>
    <t>Weights (in kg)</t>
  </si>
  <si>
    <t>Storage bins</t>
  </si>
  <si>
    <t>Other</t>
  </si>
  <si>
    <t>Compressor</t>
  </si>
  <si>
    <t>Fill panel</t>
  </si>
  <si>
    <t>Buffers</t>
  </si>
  <si>
    <t>First Aid</t>
  </si>
  <si>
    <t>Oxygen set</t>
  </si>
  <si>
    <t>Suits &amp; BCD's</t>
  </si>
  <si>
    <t>BCD's</t>
  </si>
  <si>
    <t>Teun van Wershoven</t>
  </si>
  <si>
    <t>Waterpolo Gents 1</t>
  </si>
  <si>
    <t>3e divisie-C</t>
  </si>
  <si>
    <t>Waterpolo Gents 2</t>
  </si>
  <si>
    <t>3e klasse-H</t>
  </si>
  <si>
    <t>Waterpolo Ladies</t>
  </si>
  <si>
    <t>2e klasse-H</t>
  </si>
  <si>
    <t>Swimming 1</t>
  </si>
  <si>
    <t>Swimming 2</t>
  </si>
  <si>
    <t>Swimming 3</t>
  </si>
  <si>
    <t>Rescue</t>
  </si>
  <si>
    <t>Rescue Lifeguard training</t>
  </si>
  <si>
    <t>Gents 1 (waterpolo)</t>
  </si>
  <si>
    <t>Filip Banić</t>
  </si>
  <si>
    <t>Ladies 1 (waterpolo)</t>
  </si>
  <si>
    <t>Dit team wordt gecoacht door een student.</t>
  </si>
  <si>
    <t>Zwemmen 1 binnenbad intern</t>
  </si>
  <si>
    <t>Filip Banic</t>
  </si>
  <si>
    <t>Di/do</t>
  </si>
  <si>
    <t>Zwemmen 2 binnenbad intern</t>
  </si>
  <si>
    <t>Zwemmen 3 binnenbad intern</t>
  </si>
  <si>
    <t>Zwemmen 1,2,3 binnenbad extern</t>
  </si>
  <si>
    <t>Er staan op maandag elke week een wisselende studenttrainer en een vrijwilliger langs het bad. Deze regel is de aanvraag voor studenttrainers (RT)</t>
  </si>
  <si>
    <t>Margriet Simmerling</t>
  </si>
  <si>
    <t>Zwemmen 1 buitenbad</t>
  </si>
  <si>
    <t>Zwemmen 2 buitenbad</t>
  </si>
  <si>
    <t>Zwemmen 3 buitenbad</t>
  </si>
  <si>
    <t>Zwemmen 1,2,3 buitenbad</t>
  </si>
  <si>
    <t>Rescue binnenbad intern</t>
  </si>
  <si>
    <t>Danny Verpoort</t>
  </si>
  <si>
    <t>De rescuetraining van 1,5 uur op maandag wordt verdeeld in 2 delen. De eerste 45 minuten worden gegeven door Danny en de tweede 45 minuten worden altijd gegeven door een wisselende studenttrainer.</t>
  </si>
  <si>
    <t xml:space="preserve">Rescue buitenbad </t>
  </si>
  <si>
    <t>Rescue open water/boot trainingen</t>
  </si>
  <si>
    <t>Zie general remarks, kopje openwater/boot training</t>
  </si>
  <si>
    <t xml:space="preserve">Waterpolo binnenbad extern </t>
  </si>
  <si>
    <t>Waterpolo binnenbad intern (H1,D1)</t>
  </si>
  <si>
    <t>1,5 uur op dinsdag, 2 x 1 uur op donderdag</t>
  </si>
  <si>
    <t>Waterpolo binnenbad intern (H2)</t>
  </si>
  <si>
    <t>Waterpolo binnenbad intern (D2)</t>
  </si>
  <si>
    <t>Dames 2 zal tegelijk met dames 1 trainen, maar om deze groep extra aandacht aan techniek te kunnen geven, willen we graag een studenttrainer die zich kan focussen op dames 2</t>
  </si>
  <si>
    <t>Waterpolo buitenbad</t>
  </si>
  <si>
    <t>Op dinsdag 2x en op donderdag 2x. Heren 2 traint op dinsdag met de dames mee en op donderdag met heren 1 en heeft dus geen aparte instructie nodig tijdens het buitenbadseizoen.</t>
  </si>
  <si>
    <t>Waterpolo buitenbad (D2)</t>
  </si>
  <si>
    <t>Landtraining</t>
  </si>
  <si>
    <t>Landtraining wordt gegeven samen met Kronos. Het wisselt continu wie de training geeft, een lid van Kronos of een lid van Piranha</t>
  </si>
  <si>
    <t>Waterpolo Heren 1</t>
  </si>
  <si>
    <t>Performance team coaching</t>
  </si>
  <si>
    <t>Coaching van heren 1. Aantal weken is afhankelijk van het aantal teams in de poule</t>
  </si>
  <si>
    <t>Ochtendtraining binnenbad</t>
  </si>
  <si>
    <t>Ochtendtraining buitenbad</t>
  </si>
  <si>
    <t>Zwemmen binnenbad extern</t>
  </si>
  <si>
    <t>1 en 3</t>
  </si>
  <si>
    <t>Zwemmen binnenbad intern</t>
  </si>
  <si>
    <t>Di/Do/Vrij</t>
  </si>
  <si>
    <t>Zwemmen buitenbad intern</t>
  </si>
  <si>
    <t>Ma/Di/Do</t>
  </si>
  <si>
    <t>Ma/Vrij</t>
  </si>
  <si>
    <t>Maandag 1.5 uur, vrijdag 1 uur</t>
  </si>
  <si>
    <t>Waterpolo binnenbad extern</t>
  </si>
  <si>
    <t>Waterpolo binnenbad intern</t>
  </si>
  <si>
    <t>Di/Do</t>
  </si>
  <si>
    <t>1,2,3,4</t>
  </si>
  <si>
    <t>WP binnen extern (wedstrijd H1)</t>
  </si>
  <si>
    <t>Zaterdag</t>
  </si>
  <si>
    <t>Wedstrijden voor heren 1. Deze moeten in een 25m bad om aan de eisen te voldoen. Het aantal is afhankelijk van de poule-indeling</t>
  </si>
  <si>
    <t>WP binnen extern (wedstrijd D1+H2)</t>
  </si>
  <si>
    <t>Wedstrijden voor dames 1 en heren 2. Deze moeten in een 25m bad om aan de eisen te voldoen. Het aantal is afhankelijk van de poule-indeling</t>
  </si>
  <si>
    <t>Zwemmen buitenbad zomervakantie</t>
  </si>
  <si>
    <t>Di 1.5u, do 1.5u. Alle drie de zwemgroepen trainen op deze momenten</t>
  </si>
  <si>
    <t>Waterpolo buitenbad zomervakantie</t>
  </si>
  <si>
    <t>Rescue buitenbad zomervakantie</t>
  </si>
  <si>
    <t>Deze training faciliteren we samen met Kronos. We maken beide gebruik van dezelfde sportzaal</t>
  </si>
  <si>
    <t>Water polo balls gents and ladies</t>
  </si>
  <si>
    <t>€45.00</t>
  </si>
  <si>
    <t>Heavy water polo balls</t>
  </si>
  <si>
    <t>€30.00</t>
  </si>
  <si>
    <t>Medicine balls 3kg</t>
  </si>
  <si>
    <t>€27.00</t>
  </si>
  <si>
    <t>Medicine balls 5 kg</t>
  </si>
  <si>
    <t>Water polo caps training sets</t>
  </si>
  <si>
    <t>€650.00</t>
  </si>
  <si>
    <t>Water polo caps Competition sets</t>
  </si>
  <si>
    <t>Warming up elastics</t>
  </si>
  <si>
    <t>€59.95</t>
  </si>
  <si>
    <t>Set of 12 water bottles with crate for matches</t>
  </si>
  <si>
    <t>€35.00</t>
  </si>
  <si>
    <t>€15.00</t>
  </si>
  <si>
    <t>€12.99</t>
  </si>
  <si>
    <t>Paddles</t>
  </si>
  <si>
    <t>€20.00</t>
  </si>
  <si>
    <t>Kickboards</t>
  </si>
  <si>
    <t>€14.99</t>
  </si>
  <si>
    <t>GoPro</t>
  </si>
  <si>
    <t>€420.00</t>
  </si>
  <si>
    <t>Dome case</t>
  </si>
  <si>
    <t>€34.65</t>
  </si>
  <si>
    <t>Resistance elastics</t>
  </si>
  <si>
    <t>€46.87</t>
  </si>
  <si>
    <t>Rescue Manikin</t>
  </si>
  <si>
    <t>€235.00</t>
  </si>
  <si>
    <t>Rescue Throwline in bag</t>
  </si>
  <si>
    <t>Rescue Throwline in spool</t>
  </si>
  <si>
    <t>€25.75</t>
  </si>
  <si>
    <t>Rescue Lifeline with harness</t>
  </si>
  <si>
    <t>€38.44</t>
  </si>
  <si>
    <t>Rescue Lifeline</t>
  </si>
  <si>
    <t>€38.00</t>
  </si>
  <si>
    <t>Cubic vests</t>
  </si>
  <si>
    <t>€15.95</t>
  </si>
  <si>
    <t>Storage crates</t>
  </si>
  <si>
    <t>€32.50</t>
  </si>
  <si>
    <t>First Aid crate</t>
  </si>
  <si>
    <t>€40.00</t>
  </si>
  <si>
    <t>Whiteboard</t>
  </si>
  <si>
    <t>Walkie-talkie</t>
  </si>
  <si>
    <t>€100.00</t>
  </si>
  <si>
    <t>Drysuits (Rescue Worksuits)</t>
  </si>
  <si>
    <t>€1,300.00</t>
  </si>
  <si>
    <t>Drysuit hanger/dryer</t>
  </si>
  <si>
    <t>€900.00</t>
  </si>
  <si>
    <t>Lifejackets</t>
  </si>
  <si>
    <t>€75.00</t>
  </si>
  <si>
    <t>Lifeguard jackets</t>
  </si>
  <si>
    <t>Water filter</t>
  </si>
  <si>
    <t>€85.00</t>
  </si>
  <si>
    <t>Engine lock</t>
  </si>
  <si>
    <t>€95.00</t>
  </si>
  <si>
    <t>Drawbar lock</t>
  </si>
  <si>
    <t>€21.00</t>
  </si>
  <si>
    <t>Water vacuum cleaner</t>
  </si>
  <si>
    <t>€200.00</t>
  </si>
  <si>
    <t>Boat hull</t>
  </si>
  <si>
    <t>€1,500.00</t>
  </si>
  <si>
    <t>Engine</t>
  </si>
  <si>
    <t>€1,815.00</t>
  </si>
  <si>
    <t>Boat floorboards</t>
  </si>
  <si>
    <t>€2,500.00</t>
  </si>
  <si>
    <t>Course books Lifesaver</t>
  </si>
  <si>
    <t>Course books Lifeguard</t>
  </si>
  <si>
    <t>Upkeep drysuits and lifejackets</t>
  </si>
  <si>
    <t>€300.00</t>
  </si>
  <si>
    <t>Upkeep engine</t>
  </si>
  <si>
    <t>Upkeep boat</t>
  </si>
  <si>
    <t>S.H.B.V. Sagittarius</t>
  </si>
  <si>
    <t>Noelle Drexl</t>
  </si>
  <si>
    <t>Klaas Knol</t>
  </si>
  <si>
    <t>35 (2020-2021)</t>
  </si>
  <si>
    <t xml:space="preserve">De gehele vereninging traint tegelijk </t>
  </si>
  <si>
    <t>Tuesday Training</t>
  </si>
  <si>
    <t>Jan/Jelle</t>
  </si>
  <si>
    <t xml:space="preserve">Sagittarius has two training moments a week, one of those moment is a 'free shooting' practice, where there is no instruction needed. Jan and Jelle take turns giving training during the second training moment. </t>
  </si>
  <si>
    <t>HBT2</t>
  </si>
  <si>
    <t>Once every 4 years</t>
  </si>
  <si>
    <t>Tuesday Indoor training</t>
  </si>
  <si>
    <t>Thursday Indoor training</t>
  </si>
  <si>
    <t xml:space="preserve">Competition </t>
  </si>
  <si>
    <t>Regiocompetitie 12-12-2021, van 8:00 tot 17:00</t>
  </si>
  <si>
    <t>Handle</t>
  </si>
  <si>
    <t>Deprication</t>
  </si>
  <si>
    <t>10 Years</t>
  </si>
  <si>
    <t>Limbs</t>
  </si>
  <si>
    <t>Carbon Arrows</t>
  </si>
  <si>
    <t>5 Years</t>
  </si>
  <si>
    <t>Finger Sling</t>
  </si>
  <si>
    <t>“</t>
  </si>
  <si>
    <t>5 Y</t>
  </si>
  <si>
    <t>Finger Tab</t>
  </si>
  <si>
    <t>7 Y</t>
  </si>
  <si>
    <t>Arm Guard</t>
  </si>
  <si>
    <t>Chest Guard</t>
  </si>
  <si>
    <t>10 Y</t>
  </si>
  <si>
    <t>Sight</t>
  </si>
  <si>
    <t>Bow Standard</t>
  </si>
  <si>
    <t>Indoor Targets</t>
  </si>
  <si>
    <t>2 Y</t>
  </si>
  <si>
    <t>Outdoor Targets:</t>
  </si>
  <si>
    <t>5Y</t>
  </si>
  <si>
    <t>10Y</t>
  </si>
  <si>
    <t>Carbon 
Arrows</t>
  </si>
  <si>
    <t>7Y</t>
  </si>
  <si>
    <t>Stabilizer</t>
  </si>
  <si>
    <t>2Y</t>
  </si>
  <si>
    <t>D.S.V. de Skeuvel</t>
  </si>
  <si>
    <t>Jort van Wijk</t>
  </si>
  <si>
    <t>Rood</t>
  </si>
  <si>
    <t>15-30</t>
  </si>
  <si>
    <t>Races optional but not expected excl. UTK</t>
  </si>
  <si>
    <t>Oranje</t>
  </si>
  <si>
    <t>Geel</t>
  </si>
  <si>
    <t>Groen</t>
  </si>
  <si>
    <t>Blauw</t>
  </si>
  <si>
    <t>Gele Mutsen</t>
  </si>
  <si>
    <t>Hesjesloos</t>
  </si>
  <si>
    <t>Wedstrijdgroep</t>
  </si>
  <si>
    <t>30.00</t>
  </si>
  <si>
    <t>&gt;KNSB Klasse 3</t>
  </si>
  <si>
    <t>Factor training per week</t>
  </si>
  <si>
    <t>Corrected hours per week</t>
  </si>
  <si>
    <t>Koeno Mulder</t>
  </si>
  <si>
    <t>Winter: Ice Skating</t>
  </si>
  <si>
    <t>Summer: Condition training</t>
  </si>
  <si>
    <t>Summer: Cycling</t>
  </si>
  <si>
    <t>Summer: Inline Skating</t>
  </si>
  <si>
    <t>Ron besteedt volgens zijn contract 4 uur per week (in de winter en de zomer) aan het zijn van hoofdtrainer. Dit wordt gezien als Mentorship omdat hij trainers begeleidt.</t>
  </si>
  <si>
    <t>Hoofdtrainer IJsbaan</t>
  </si>
  <si>
    <t>Ron Koomen</t>
  </si>
  <si>
    <t>Winter, vanuit de IJsbaan is een gekwalificeerde hoofdtrainer verplicht</t>
  </si>
  <si>
    <t>Coretraining Algemeen</t>
  </si>
  <si>
    <t>Hoofdtrainer Zomer</t>
  </si>
  <si>
    <t>Summer, moet verplicht bij een zomertraining per week zijn</t>
  </si>
  <si>
    <t>Breedtesport Conditietraining</t>
  </si>
  <si>
    <t>Breedtesport Skeelertraining</t>
  </si>
  <si>
    <t>Breedtesport Fietstraining 1</t>
  </si>
  <si>
    <t>Breedtesport Fietstraining 2</t>
  </si>
  <si>
    <t>Monday Training Performance [Winter]</t>
  </si>
  <si>
    <t>Zie General Remarks voor schatting Ijshuur</t>
  </si>
  <si>
    <t>Schatting kosten IJsbaan Twente:
Prestatiesport: €365 x 24 = €8.760
Recreatiesport: 10% erop = €23.500
Trainerskaarten: €500
Totaal: €32.760</t>
  </si>
  <si>
    <t>Monday Training Recreation [Winter]</t>
  </si>
  <si>
    <t>Wednesday Training Performance [Winter]</t>
  </si>
  <si>
    <t>Thursday Training Performance and Recreation [Winter]</t>
  </si>
  <si>
    <t>Condition Training Performance [Summer]</t>
  </si>
  <si>
    <t>Bata Training [Summer]</t>
  </si>
  <si>
    <t>Last Condition Trainings [Summer]</t>
  </si>
  <si>
    <t>Inline Skating Training Performance [Summer]</t>
  </si>
  <si>
    <t>Inline Skating Training Recreation [Summer]</t>
  </si>
  <si>
    <t>Schaatshelmen</t>
  </si>
  <si>
    <t>~€60</t>
  </si>
  <si>
    <t>5 years</t>
  </si>
  <si>
    <t>Skeelers</t>
  </si>
  <si>
    <t>€ 150,00</t>
  </si>
  <si>
    <t>Schaatsplanken</t>
  </si>
  <si>
    <t>€60 (depends on the material costs)</t>
  </si>
  <si>
    <t>5-10 years</t>
  </si>
  <si>
    <t>Start waist bands</t>
  </si>
  <si>
    <t>Depreciations</t>
  </si>
  <si>
    <t>?</t>
  </si>
  <si>
    <t>A whole bag</t>
  </si>
  <si>
    <t>Cornerbelts</t>
  </si>
  <si>
    <t>€ 14,95</t>
  </si>
  <si>
    <t>Schaatsplank sokken</t>
  </si>
  <si>
    <t>€ 11,95</t>
  </si>
  <si>
    <t>Shirts for the training groups</t>
  </si>
  <si>
    <t>10 years</t>
  </si>
  <si>
    <t>Roughly 100</t>
  </si>
  <si>
    <t>Slijpblokken</t>
  </si>
  <si>
    <t>S.Y.H.V. The Slapping Studs</t>
  </si>
  <si>
    <t>Eva Bramer</t>
  </si>
  <si>
    <t>4th division</t>
  </si>
  <si>
    <t>None</t>
  </si>
  <si>
    <t>Team 3 does not play games.</t>
  </si>
  <si>
    <t>Tony Tran-Chau</t>
  </si>
  <si>
    <t>No</t>
  </si>
  <si>
    <t>Matthias Kruit</t>
  </si>
  <si>
    <t>1, 2, 3</t>
  </si>
  <si>
    <t>Monday + Wednesday</t>
  </si>
  <si>
    <t>Practice</t>
  </si>
  <si>
    <t>1, 2</t>
  </si>
  <si>
    <t>Saturday, Sunday</t>
  </si>
  <si>
    <t>Games</t>
  </si>
  <si>
    <t>Goalie Gear</t>
  </si>
  <si>
    <t>€1560,-</t>
  </si>
  <si>
    <t>Instructie materiaal en onderhoudkosten voor individueel materiaal kan niet aangevraagd worden.</t>
  </si>
  <si>
    <t>Sparx</t>
  </si>
  <si>
    <t>€999,-</t>
  </si>
  <si>
    <t>Rental gear new</t>
  </si>
  <si>
    <t>€579,-</t>
  </si>
  <si>
    <t>D.B.V. de Stretchers</t>
  </si>
  <si>
    <t>Willem van Dijk</t>
  </si>
  <si>
    <t>40 (2020-2021)</t>
  </si>
  <si>
    <t>Stretchers 1</t>
  </si>
  <si>
    <t>We are an association where members are free to join any training moment. This means that people are not limited to a single training group, and group sizes may vary per week, but it will give a better indication of actual usage.</t>
  </si>
  <si>
    <t>Stretchers 2</t>
  </si>
  <si>
    <t>no performance sports</t>
  </si>
  <si>
    <t>Stretcher 1</t>
  </si>
  <si>
    <t>Internal Committee</t>
  </si>
  <si>
    <t>see remarks of training groups</t>
  </si>
  <si>
    <t>The number 42 is based on the "new UT policy" taken from the email. To see which training group is using the accomodation please refer to the remarks field of training groups</t>
  </si>
  <si>
    <t xml:space="preserve">Changes sometimes </t>
  </si>
  <si>
    <t>we will not reach the 10 euro per member limit for subsidy</t>
  </si>
  <si>
    <t>DSSV Tartaros</t>
  </si>
  <si>
    <t>Indy Haverkamp</t>
  </si>
  <si>
    <t>64 (2020-2021)</t>
  </si>
  <si>
    <t>Professional Training</t>
  </si>
  <si>
    <t>Competitive group</t>
  </si>
  <si>
    <t>Competitive</t>
  </si>
  <si>
    <t>Recreational group 1</t>
  </si>
  <si>
    <t>N/A</t>
  </si>
  <si>
    <t>Dangerous trainings</t>
  </si>
  <si>
    <t>Monday competitive group</t>
  </si>
  <si>
    <t>Monday recreational group</t>
  </si>
  <si>
    <t>Tjerk susan</t>
  </si>
  <si>
    <t>Need to first get lessons from Tjerk before being allowed to train on their own -&gt; Dangerous sport</t>
  </si>
  <si>
    <t>Wednesday competitive group</t>
  </si>
  <si>
    <t>People can only join after getting permission from Tjerk Susan to be here due to safety!</t>
  </si>
  <si>
    <t>Thursday recreational group</t>
  </si>
  <si>
    <t>Thursday competitive group</t>
  </si>
  <si>
    <t>BTS Opleiding</t>
  </si>
  <si>
    <t>3x BTS opleiding à €285</t>
  </si>
  <si>
    <t>Monday outside training</t>
  </si>
  <si>
    <t>Competitive + Recreational</t>
  </si>
  <si>
    <t>Wednesday outside training</t>
  </si>
  <si>
    <t>Competitive additional training</t>
  </si>
  <si>
    <t>Thurday outside training</t>
  </si>
  <si>
    <t>D.T.T.V. Thibats</t>
  </si>
  <si>
    <t>Edwin Martens</t>
  </si>
  <si>
    <t>30 (2020-2021)</t>
  </si>
  <si>
    <t xml:space="preserve">There is enough room for everyone. </t>
  </si>
  <si>
    <t>Intermediate+</t>
  </si>
  <si>
    <t>Hans Jansen</t>
  </si>
  <si>
    <t xml:space="preserve">Hans janssen staat er als performance in, ivm kosten voor de aanstelling. Deze hoeft de vereniging nu niet te betalen. </t>
  </si>
  <si>
    <t>Advance</t>
  </si>
  <si>
    <t>Training balls</t>
  </si>
  <si>
    <t>Three boxes of training balls are subsidized by our sponsor every year, satisfying
our association’s needs.</t>
  </si>
  <si>
    <t xml:space="preserve">Materials are fine. They only pay for the nets, the balls they get form their sponser </t>
  </si>
  <si>
    <t>Competition balls</t>
  </si>
  <si>
    <t>These balls are paid for by the association, as they are required for our
competition team to be able to participate in competition.</t>
  </si>
  <si>
    <t>Nets</t>
  </si>
  <si>
    <t>As nets get damaged after continuous use, it is important for our association to
restore our supply every few years. These nets are used by both competition and
recreational players, it is imperative that they remain in good condition.</t>
  </si>
  <si>
    <t>Lars Kruitwagen</t>
  </si>
  <si>
    <t>160 (2020-2021)</t>
  </si>
  <si>
    <t>Techniek 1A</t>
  </si>
  <si>
    <t>Recreational (student)</t>
  </si>
  <si>
    <t>nvt</t>
  </si>
  <si>
    <t>2x a year 11 week training program for new members</t>
  </si>
  <si>
    <t>Techniek 1B</t>
  </si>
  <si>
    <t>Techniek 1C</t>
  </si>
  <si>
    <t>Techniek 1D</t>
  </si>
  <si>
    <t>Techniek 2A</t>
  </si>
  <si>
    <t>Group for after T1, aimed at intermediate climbers</t>
  </si>
  <si>
    <t>Techniek 2B</t>
  </si>
  <si>
    <t>Techniek 3</t>
  </si>
  <si>
    <t xml:space="preserve">Experienced climbers, more intense strength and techniques than T2 </t>
  </si>
  <si>
    <t>Bikkel</t>
  </si>
  <si>
    <t>Advanced climbers, aimed at competitions and improvement</t>
  </si>
  <si>
    <t>Irene Pieper</t>
  </si>
  <si>
    <t>Always 2 trainers at T3, so on average 0.7 trainings per week. Total hours: 2.0 * 0.7 = 1.4</t>
  </si>
  <si>
    <t>Techniek 2</t>
  </si>
  <si>
    <t>Techniek 1</t>
  </si>
  <si>
    <t>Gives 3 trainings in a row</t>
  </si>
  <si>
    <t>Zaalavonden. 2 hours, 2 evenings, 43 weeks (2*2*43)</t>
  </si>
  <si>
    <t>Courses + climbing weekends</t>
  </si>
  <si>
    <t>Depending on group size we have to split this training up in 1 or 2 groups</t>
  </si>
  <si>
    <t>Depending on group size we have to split this training up in 3 or 4 groups</t>
  </si>
  <si>
    <t>Zaalavond</t>
  </si>
  <si>
    <t>Members can train individually here</t>
  </si>
  <si>
    <t>Zaalavond/ vrij klimmen</t>
  </si>
  <si>
    <t>Outdoor Climbing Wall</t>
  </si>
  <si>
    <t>For the usage of outdoor climbing wall 100 hours per year is bought off</t>
  </si>
  <si>
    <t>Campus</t>
  </si>
  <si>
    <t>Zaaltouwen</t>
  </si>
  <si>
    <t>1.1</t>
  </si>
  <si>
    <t>Boormachine en accu</t>
  </si>
  <si>
    <t>1.2</t>
  </si>
  <si>
    <t>Gereedschap</t>
  </si>
  <si>
    <t>Gereedschapskist</t>
  </si>
  <si>
    <t>Mainenance materials</t>
  </si>
  <si>
    <t>Schoonmaakmiddel</t>
  </si>
  <si>
    <t>Pressure washer</t>
  </si>
  <si>
    <t>Gordels</t>
  </si>
  <si>
    <t>1.3</t>
  </si>
  <si>
    <t>Zekerapparaat ATC</t>
  </si>
  <si>
    <t>Zekerapparaat halfautomaat</t>
  </si>
  <si>
    <t>Edelrid Ohm</t>
  </si>
  <si>
    <t>Sling 120cm</t>
  </si>
  <si>
    <t>Setjes</t>
  </si>
  <si>
    <t>Karabiner snapper</t>
  </si>
  <si>
    <t>Karabiner schroef</t>
  </si>
  <si>
    <t>Karabiner safebiner</t>
  </si>
  <si>
    <t>Weekends</t>
  </si>
  <si>
    <t>Sling 60cm</t>
  </si>
  <si>
    <t>Sling 240cm</t>
  </si>
  <si>
    <t>Verlengsetjes</t>
  </si>
  <si>
    <t>Helmen</t>
  </si>
  <si>
    <t>Buitentouw enkel</t>
  </si>
  <si>
    <t>Buitentouw dubbel</t>
  </si>
  <si>
    <t>Touwzak</t>
  </si>
  <si>
    <t>Cam maat 3</t>
  </si>
  <si>
    <t>Cam maat 2</t>
  </si>
  <si>
    <t>Cam maat 1</t>
  </si>
  <si>
    <t>Cam maat 0.75</t>
  </si>
  <si>
    <t>Cam maat 0.5</t>
  </si>
  <si>
    <t>Cam maat 0.4</t>
  </si>
  <si>
    <t>Cam maat 0.3</t>
  </si>
  <si>
    <t>Nuts</t>
  </si>
  <si>
    <t>Nuttenfrutters</t>
  </si>
  <si>
    <t>Hexen</t>
  </si>
  <si>
    <t>Tricams</t>
  </si>
  <si>
    <t>Ballnuts</t>
  </si>
  <si>
    <t>Guidebooks</t>
  </si>
  <si>
    <t>Crashpads</t>
  </si>
  <si>
    <t>Alpine Ropes</t>
  </si>
  <si>
    <t>Crampons</t>
  </si>
  <si>
    <t>Pickels</t>
  </si>
  <si>
    <t>Ice Axes</t>
  </si>
  <si>
    <t>Bivy bags</t>
  </si>
  <si>
    <t>Ice screws</t>
  </si>
  <si>
    <t>S.K.V. Vakgericht</t>
  </si>
  <si>
    <t>Representaive 23/24:</t>
  </si>
  <si>
    <t>Vakgericht 1</t>
  </si>
  <si>
    <t>3rd Division/4th division</t>
  </si>
  <si>
    <t>The first team plays indoor 3rd division and outdoor 4th division. But it's fluctuating</t>
  </si>
  <si>
    <t>All sort of members train together, this doesn't mean we train with 42 people. The average on a training, is around 20.</t>
  </si>
  <si>
    <t>Midweek 1</t>
  </si>
  <si>
    <t>breedtekorfbal</t>
  </si>
  <si>
    <t>Other members</t>
  </si>
  <si>
    <t>x</t>
  </si>
  <si>
    <t>play at their homeclubs, at a higher or lower level</t>
  </si>
  <si>
    <t>Gernand Bakhuis</t>
  </si>
  <si>
    <t xml:space="preserve">Vakgericht pays him on their own. Not out of the FAM at this moment. </t>
  </si>
  <si>
    <t>Groupsize +/- 20 - 30</t>
  </si>
  <si>
    <t>Since 2024-2025 vakgericht can have a pt-v for their first competition team with the normal hourly rate for pt-v</t>
  </si>
  <si>
    <t>Midweek 1 + Other members</t>
  </si>
  <si>
    <t>Coaching Gernand</t>
  </si>
  <si>
    <t>Vakgericht1+Midweek+Trainingmembers</t>
  </si>
  <si>
    <t>This is for the indoorseason, around week 44 till week 12.</t>
  </si>
  <si>
    <t xml:space="preserve">In the indoorseason, we prefer to play on wednesdays but because of the availibility of the indoor facilities we decided to use our trainings moment for this, so on thursdays we would train or play competition, this depends on the schedule. But for the competition to be played, this should start around 8pm. The priority is based on the team that mainly uses the field. </t>
  </si>
  <si>
    <t>Thursday Vakgericht seperates Vakgericht 1 and trainingmembers. Both half the hall</t>
  </si>
  <si>
    <t xml:space="preserve">Around week 12 till week 43, except the summervacation. </t>
  </si>
  <si>
    <t>Thursday Vakgericht seperates Vakgericht 1 and trainingmembers. Both half the field</t>
  </si>
  <si>
    <t>Vakgericht1, competition</t>
  </si>
  <si>
    <t>This is for the outdoorseason, week 12 till 43 approxiamatly. Ofcourse we have home and away games, so not all the saturdays we need SC2, only the half of it.</t>
  </si>
  <si>
    <t>Indoorseason, same remarks about away and home teams.</t>
  </si>
  <si>
    <t>Midweek, competition</t>
  </si>
  <si>
    <t>In the outdoorseason the midweek will play on Tuesday, again the note of home and away games</t>
  </si>
  <si>
    <t>In the indoorseason, we prefer to play on wednesdays but because of the availibility of the indoorfacilities we decided to use our trainingsmoment for this, so on thursdays we would train or play competition, this depends on the schedule. But for the competition to be played, this should start around 8pm.</t>
  </si>
  <si>
    <t>Korfballs</t>
  </si>
  <si>
    <t>v.v. Drienerlo</t>
  </si>
  <si>
    <t>Joseph Brugger</t>
  </si>
  <si>
    <t>387 (2020-2021)</t>
  </si>
  <si>
    <t>Ladies field 1</t>
  </si>
  <si>
    <t>Prof trainer</t>
  </si>
  <si>
    <t>3rd/4th class</t>
  </si>
  <si>
    <t>Ladies field 2</t>
  </si>
  <si>
    <t>7th class (7x7)</t>
  </si>
  <si>
    <t>Men field 1</t>
  </si>
  <si>
    <t>Men field 2</t>
  </si>
  <si>
    <t>4th class</t>
  </si>
  <si>
    <t>Men field 3</t>
  </si>
  <si>
    <t>5th class</t>
  </si>
  <si>
    <t>Men field 4</t>
  </si>
  <si>
    <t>6th class</t>
  </si>
  <si>
    <t>Men field 5</t>
  </si>
  <si>
    <t>They don't want to train</t>
  </si>
  <si>
    <t>Men field 6</t>
  </si>
  <si>
    <t>Men field Sunday 2</t>
  </si>
  <si>
    <t>6th/7th class</t>
  </si>
  <si>
    <t>Men field Sunday 3</t>
  </si>
  <si>
    <t>7th class</t>
  </si>
  <si>
    <t>Men indoor 1</t>
  </si>
  <si>
    <t>top class</t>
  </si>
  <si>
    <t>Men indoor 2</t>
  </si>
  <si>
    <t>2nd class</t>
  </si>
  <si>
    <t>Men indoor 3</t>
  </si>
  <si>
    <t>Marnix Smit</t>
  </si>
  <si>
    <t xml:space="preserve">Men indoor 1 and 2 train together. </t>
  </si>
  <si>
    <t>Goran Kristofer</t>
  </si>
  <si>
    <t>Once a week PT, once RT</t>
  </si>
  <si>
    <t>18-20</t>
  </si>
  <si>
    <t>Remco van Leeuwen</t>
  </si>
  <si>
    <t>Remco coacht 1 team</t>
  </si>
  <si>
    <t>Soccer field coaching estimation</t>
  </si>
  <si>
    <t>Men field 2 (coaching)</t>
  </si>
  <si>
    <t>Men field 3 (training)</t>
  </si>
  <si>
    <t>Men field 3 (coaching)</t>
  </si>
  <si>
    <t>Men field 4 (training)</t>
  </si>
  <si>
    <t>Men field 4 (coaching)</t>
  </si>
  <si>
    <t>Men field 6 (training)</t>
  </si>
  <si>
    <t>Men field 6 (coaching)</t>
  </si>
  <si>
    <t>Men field Sunday 2 (training)</t>
  </si>
  <si>
    <t>Men field Sunday 2 (coaching)</t>
  </si>
  <si>
    <t>Men field Sunday 3 (training)</t>
  </si>
  <si>
    <t>Men field Sunday 3(coaching)</t>
  </si>
  <si>
    <t>Men field Training members (training)</t>
  </si>
  <si>
    <t>Ladies field 2 (training)</t>
  </si>
  <si>
    <t>Ladies field 2 (coaching)</t>
  </si>
  <si>
    <t>Hourly rate is €36.30 but he also gets travel expenses so estimated at 38 euros</t>
  </si>
  <si>
    <t>22 weeks 3 hours per training</t>
  </si>
  <si>
    <t>Indoor 1 and 2 will train together</t>
  </si>
  <si>
    <t>Men indoor 3 (training)</t>
  </si>
  <si>
    <t>Men indoor 3 (coaching)</t>
  </si>
  <si>
    <t>Mentorship Marnix</t>
  </si>
  <si>
    <t>Tuesday outside training</t>
  </si>
  <si>
    <t>1,2</t>
  </si>
  <si>
    <t>3,4</t>
  </si>
  <si>
    <t>Thursday outside training</t>
  </si>
  <si>
    <t>Saturday outside matches</t>
  </si>
  <si>
    <t xml:space="preserve">Avg: 7 teams, 2 hours per match, 1 game (at home) every 2 weeks </t>
  </si>
  <si>
    <t>Sunday outside matches</t>
  </si>
  <si>
    <t xml:space="preserve">Avg: 1 team, 2 hours per match, 1 game (at home) every 2 weeks </t>
  </si>
  <si>
    <t>Extra training moment might be needed if we get a fourth team</t>
  </si>
  <si>
    <t>Wednesday indoor matches</t>
  </si>
  <si>
    <t>Friday indoor matches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</si>
</sst>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8" formatCode="&quot;€&quot;\ #,##0.00;[Red]&quot;€&quot;\ \-#,##0.00"/>
    <numFmt numFmtId="44" formatCode="_ &quot;€&quot;\ * #,##0.00_ ;_ &quot;€&quot;\ * \-#,##0.00_ ;_ &quot;€&quot;\ * &quot;-&quot;??_ ;_ @_ "/>
    <numFmt numFmtId="164" formatCode="_-&quot;€&quot;* #,##0_-;\-&quot;€&quot;* #,##0_-;_-&quot;€&quot;* &quot;-&quot;??_-;_-@"/>
    <numFmt numFmtId="165" formatCode="_-&quot;€&quot;* #,##0.00_-;\-&quot;€&quot;* #,##0.00_-;_-&quot;€&quot;* &quot;-&quot;??_-;_-@"/>
    <numFmt numFmtId="166" formatCode="_-[$€-2]\ * #,##0.00_-;\-[$€-2]\ * #,##0.00_-;_-[$€-2]\ * &quot;-&quot;??_-;_-@"/>
    <numFmt numFmtId="167" formatCode="[$€-2]\ #,##0.00"/>
    <numFmt numFmtId="168" formatCode="_([$€-2]\ * #,##0.00_);_([$€-2]\ * \(#,##0.00\);_([$€-2]\ * &quot;-&quot;??_);_(@_)"/>
    <numFmt numFmtId="169" formatCode="&quot;€&quot;\ #,##0.00"/>
    <numFmt numFmtId="170" formatCode="d\-m\-yyyy"/>
    <numFmt numFmtId="171" formatCode="dd\-mm\-yyyy"/>
    <numFmt numFmtId="172" formatCode="_ [$€-413]\ * #,##0.00_ ;_ [$€-413]\ * \-#,##0.00_ ;_ [$€-413]\ * &quot;-&quot;??_ ;_ @_ "/>
    <numFmt numFmtId="173" formatCode="_(* #,##0.00_);_(* \(#,##0.00\);_(* &quot;-&quot;??_);_(@_)"/>
    <numFmt numFmtId="174" formatCode="_ [$€-2]\ * #,##0.00_ ;_ [$€-2]\ * \-#,##0.00_ ;_ [$€-2]\ * &quot;-&quot;??_ ;_ @_ "/>
    <numFmt numFmtId="175" formatCode="0.0"/>
    <numFmt numFmtId="176" formatCode="d\-m"/>
    <numFmt numFmtId="177" formatCode="[$€-2]\ #,##0.00;[Red]\-[$€-2]\ #,##0.00"/>
    <numFmt numFmtId="178" formatCode="&quot;€&quot;#,##0.00"/>
    <numFmt numFmtId="179" formatCode="m\-d"/>
    <numFmt numFmtId="180" formatCode="mm\-dd\-yyyy"/>
    <numFmt numFmtId="181" formatCode="mm/dd/yyyy"/>
  </numFmts>
  <fonts count="41">
    <font>
      <sz val="11"/>
      <color theme="1"/>
      <name val="Arial"/>
      <scheme val="minor"/>
    </font>
    <font>
      <b/>
      <sz val="10"/>
      <color theme="1"/>
      <name val="Arial"/>
    </font>
    <font>
      <sz val="10"/>
      <color theme="1"/>
      <name val="Arial"/>
    </font>
    <font>
      <b/>
      <u/>
      <sz val="10"/>
      <color theme="1"/>
      <name val="Arial"/>
    </font>
    <font>
      <u/>
      <sz val="10"/>
      <color theme="1"/>
      <name val="Arial"/>
    </font>
    <font>
      <i/>
      <sz val="10"/>
      <color theme="1"/>
      <name val="Arial"/>
    </font>
    <font>
      <b/>
      <i/>
      <u/>
      <sz val="10"/>
      <color theme="1"/>
      <name val="Arial"/>
    </font>
    <font>
      <b/>
      <sz val="11"/>
      <color theme="1"/>
      <name val="Calibri"/>
    </font>
    <font>
      <sz val="11"/>
      <color theme="1"/>
      <name val="Calibri"/>
    </font>
    <font>
      <sz val="11"/>
      <color theme="1"/>
      <name val="Arial"/>
    </font>
    <font>
      <b/>
      <sz val="11"/>
      <color theme="1"/>
      <name val="Arial"/>
    </font>
    <font>
      <sz val="11"/>
      <color rgb="FF000000"/>
      <name val="Arial"/>
    </font>
    <font>
      <b/>
      <sz val="11"/>
      <color rgb="FF000000"/>
      <name val="Arial"/>
    </font>
    <font>
      <sz val="11"/>
      <name val="Arial"/>
    </font>
    <font>
      <sz val="16"/>
      <color theme="1"/>
      <name val="Arial"/>
    </font>
    <font>
      <sz val="9"/>
      <color theme="1"/>
      <name val="Arial"/>
    </font>
    <font>
      <sz val="9"/>
      <color rgb="FF000000"/>
      <name val="Arial"/>
    </font>
    <font>
      <i/>
      <sz val="11"/>
      <color theme="1"/>
      <name val="Calibri"/>
    </font>
    <font>
      <sz val="11"/>
      <color rgb="FFFF0000"/>
      <name val="Calibri"/>
    </font>
    <font>
      <sz val="36"/>
      <color theme="1"/>
      <name val="Calibri"/>
    </font>
    <font>
      <sz val="11"/>
      <color rgb="FFFF0000"/>
      <name val="Arial"/>
    </font>
    <font>
      <b/>
      <sz val="11"/>
      <color theme="0"/>
      <name val="Calibri"/>
    </font>
    <font>
      <sz val="11"/>
      <color theme="0"/>
      <name val="Calibri"/>
    </font>
    <font>
      <sz val="11"/>
      <color theme="0"/>
      <name val="Arial"/>
    </font>
    <font>
      <sz val="11"/>
      <color rgb="FF000000"/>
      <name val="Calibri"/>
    </font>
    <font>
      <b/>
      <sz val="11"/>
      <color rgb="FFFFFFFF"/>
      <name val="Calibri"/>
    </font>
    <font>
      <sz val="11"/>
      <color theme="1"/>
      <name val="Arial"/>
      <scheme val="minor"/>
    </font>
    <font>
      <sz val="10"/>
      <color rgb="FF000000"/>
      <name val="Calibri"/>
    </font>
    <font>
      <sz val="11"/>
      <color rgb="FF444444"/>
      <name val="Calibri"/>
    </font>
    <font>
      <b/>
      <sz val="11"/>
      <color rgb="FF000000"/>
      <name val="Calibri"/>
    </font>
    <font>
      <sz val="11"/>
      <color theme="1"/>
      <name val="Times New Roman"/>
    </font>
    <font>
      <i/>
      <sz val="11"/>
      <color theme="1"/>
      <name val="Arial"/>
    </font>
    <font>
      <sz val="11"/>
      <color rgb="FF666666"/>
      <name val="Arial"/>
    </font>
    <font>
      <sz val="11"/>
      <color rgb="FFFFFFFF"/>
      <name val="Calibri"/>
    </font>
    <font>
      <sz val="11"/>
      <color rgb="FF0070C0"/>
      <name val="Calibri"/>
    </font>
    <font>
      <sz val="36"/>
      <color rgb="FF000000"/>
      <name val="Calibri"/>
    </font>
    <font>
      <sz val="11"/>
      <color rgb="FFFFFFFF"/>
      <name val="Arial"/>
    </font>
    <font>
      <sz val="10"/>
      <color rgb="FF000000"/>
      <name val="Arial"/>
    </font>
    <font>
      <sz val="11"/>
      <color rgb="FF000000"/>
      <name val="&quot;Ȫrial\&quot;&quot;"/>
    </font>
    <font>
      <sz val="11"/>
      <color theme="1"/>
      <name val="Calibri"/>
      <family val="2"/>
    </font>
    <font>
      <sz val="11"/>
      <color rgb="FF000000"/>
      <name val="Arial"/>
      <family val="2"/>
    </font>
  </fonts>
  <fills count="33">
    <fill>
      <patternFill patternType="none"/>
    </fill>
    <fill>
      <patternFill patternType="gray125"/>
    </fill>
    <fill>
      <patternFill patternType="solid">
        <fgColor rgb="FF9CC2E5"/>
        <bgColor rgb="FF9CC2E5"/>
      </patternFill>
    </fill>
    <fill>
      <patternFill patternType="solid">
        <fgColor theme="9"/>
        <bgColor theme="9"/>
      </patternFill>
    </fill>
    <fill>
      <patternFill patternType="solid">
        <fgColor rgb="FFFFD965"/>
        <bgColor rgb="FFFFD965"/>
      </patternFill>
    </fill>
    <fill>
      <patternFill patternType="solid">
        <fgColor theme="5"/>
        <bgColor theme="5"/>
      </patternFill>
    </fill>
    <fill>
      <patternFill patternType="solid">
        <fgColor rgb="FFFFA7FF"/>
        <bgColor rgb="FFFFA7FF"/>
      </patternFill>
    </fill>
    <fill>
      <patternFill patternType="solid">
        <fgColor rgb="FFFFE1FF"/>
        <bgColor rgb="FFFFE1FF"/>
      </patternFill>
    </fill>
    <fill>
      <patternFill patternType="solid">
        <fgColor rgb="FFFF0000"/>
        <bgColor rgb="FFFF0000"/>
      </patternFill>
    </fill>
    <fill>
      <patternFill patternType="solid">
        <fgColor rgb="FF92D050"/>
        <bgColor rgb="FF92D050"/>
      </patternFill>
    </fill>
    <fill>
      <patternFill patternType="solid">
        <fgColor rgb="FFFFF2CC"/>
        <bgColor rgb="FFFFF2CC"/>
      </patternFill>
    </fill>
    <fill>
      <patternFill patternType="solid">
        <fgColor rgb="FFE5E5E5"/>
        <bgColor rgb="FFE5E5E5"/>
      </patternFill>
    </fill>
    <fill>
      <patternFill patternType="solid">
        <fgColor rgb="FFF2F2F2"/>
        <bgColor rgb="FFF2F2F2"/>
      </patternFill>
    </fill>
    <fill>
      <patternFill patternType="solid">
        <fgColor rgb="FFD9E2F3"/>
        <bgColor rgb="FFD9E2F3"/>
      </patternFill>
    </fill>
    <fill>
      <patternFill patternType="solid">
        <fgColor rgb="FFE2EFD9"/>
        <bgColor rgb="FFE2EFD9"/>
      </patternFill>
    </fill>
    <fill>
      <patternFill patternType="solid">
        <fgColor rgb="FFF8CBAD"/>
        <bgColor rgb="FFF8CBAD"/>
      </patternFill>
    </fill>
    <fill>
      <patternFill patternType="solid">
        <fgColor rgb="FFF7CAAC"/>
        <bgColor rgb="FFF7CAAC"/>
      </patternFill>
    </fill>
    <fill>
      <patternFill patternType="solid">
        <fgColor rgb="FFD8D8D8"/>
        <bgColor rgb="FFD8D8D8"/>
      </patternFill>
    </fill>
    <fill>
      <patternFill patternType="solid">
        <fgColor rgb="FFA8D08D"/>
        <bgColor rgb="FFA8D08D"/>
      </patternFill>
    </fill>
    <fill>
      <patternFill patternType="solid">
        <fgColor theme="0"/>
        <bgColor theme="0"/>
      </patternFill>
    </fill>
    <fill>
      <patternFill patternType="solid">
        <fgColor rgb="FFBDD6EE"/>
        <bgColor rgb="FFBDD6EE"/>
      </patternFill>
    </fill>
    <fill>
      <patternFill patternType="solid">
        <fgColor rgb="FFFFE598"/>
        <bgColor rgb="FFFFE598"/>
      </patternFill>
    </fill>
    <fill>
      <patternFill patternType="solid">
        <fgColor rgb="FFFFFFFF"/>
        <bgColor rgb="FFFFFFFF"/>
      </patternFill>
    </fill>
    <fill>
      <patternFill patternType="solid">
        <fgColor rgb="FFFFE498"/>
        <bgColor rgb="FFFFE498"/>
      </patternFill>
    </fill>
    <fill>
      <patternFill patternType="solid">
        <fgColor rgb="FFECECEC"/>
        <bgColor rgb="FFECECEC"/>
      </patternFill>
    </fill>
    <fill>
      <patternFill patternType="solid">
        <fgColor rgb="FFDADADA"/>
        <bgColor rgb="FFDADADA"/>
      </patternFill>
    </fill>
    <fill>
      <patternFill patternType="solid">
        <fgColor rgb="FFC9DAF8"/>
        <bgColor rgb="FFC9DAF8"/>
      </patternFill>
    </fill>
    <fill>
      <patternFill patternType="solid">
        <fgColor theme="7"/>
        <bgColor theme="7"/>
      </patternFill>
    </fill>
    <fill>
      <patternFill patternType="solid">
        <fgColor rgb="FFD9D9D9"/>
        <bgColor rgb="FFD9D9D9"/>
      </patternFill>
    </fill>
    <fill>
      <patternFill patternType="solid">
        <fgColor rgb="FFB4C6E7"/>
        <bgColor rgb="FFB4C6E7"/>
      </patternFill>
    </fill>
    <fill>
      <patternFill patternType="solid">
        <fgColor rgb="FFFFFF00"/>
        <bgColor rgb="FFFFFF00"/>
      </patternFill>
    </fill>
    <fill>
      <patternFill patternType="solid">
        <fgColor rgb="FFFFC000"/>
        <bgColor rgb="FFFFC000"/>
      </patternFill>
    </fill>
    <fill>
      <patternFill patternType="solid">
        <fgColor theme="2" tint="-0.14999847407452621"/>
        <bgColor rgb="FFBDD6EE"/>
      </patternFill>
    </fill>
  </fills>
  <borders count="105">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FFD966"/>
      </left>
      <right/>
      <top style="thin">
        <color rgb="FFFFD966"/>
      </top>
      <bottom style="thin">
        <color rgb="FFFFD966"/>
      </bottom>
      <diagonal/>
    </border>
    <border>
      <left/>
      <right/>
      <top style="thin">
        <color rgb="FFFFD966"/>
      </top>
      <bottom style="thin">
        <color rgb="FFFFD966"/>
      </bottom>
      <diagonal/>
    </border>
    <border>
      <left style="thin">
        <color rgb="FFFFD966"/>
      </left>
      <right/>
      <top style="thin">
        <color rgb="FFFFD966"/>
      </top>
      <bottom style="thin">
        <color rgb="FF000000"/>
      </bottom>
      <diagonal/>
    </border>
    <border>
      <left/>
      <right/>
      <top style="thin">
        <color rgb="FFFFD966"/>
      </top>
      <bottom style="thin">
        <color rgb="FF000000"/>
      </bottom>
      <diagonal/>
    </border>
    <border>
      <left/>
      <right/>
      <top style="thin">
        <color rgb="FF000000"/>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bottom style="thin">
        <color rgb="FFBFBFBF"/>
      </bottom>
      <diagonal/>
    </border>
    <border>
      <left style="thin">
        <color rgb="FFBFBFBF"/>
      </left>
      <right/>
      <top/>
      <bottom style="thin">
        <color rgb="FFBFBFBF"/>
      </bottom>
      <diagonal/>
    </border>
    <border>
      <left/>
      <right style="thin">
        <color rgb="FF000000"/>
      </right>
      <top/>
      <bottom style="thin">
        <color rgb="FFBFBFBF"/>
      </bottom>
      <diagonal/>
    </border>
    <border>
      <left style="thin">
        <color rgb="FF000000"/>
      </left>
      <right/>
      <top/>
      <bottom/>
      <diagonal/>
    </border>
    <border>
      <left style="thin">
        <color rgb="FFBFBFBF"/>
      </left>
      <right style="thin">
        <color rgb="FFBFBFBF"/>
      </right>
      <top style="thin">
        <color rgb="FFBFBFB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BFBFBF"/>
      </left>
      <right style="thin">
        <color rgb="FFBFBFBF"/>
      </right>
      <top style="medium">
        <color rgb="FF000000"/>
      </top>
      <bottom style="medium">
        <color rgb="FF000000"/>
      </bottom>
      <diagonal/>
    </border>
    <border>
      <left style="thin">
        <color rgb="FFBFBFBF"/>
      </left>
      <right style="thin">
        <color rgb="FF000000"/>
      </right>
      <top style="medium">
        <color rgb="FF000000"/>
      </top>
      <bottom style="medium">
        <color rgb="FF000000"/>
      </bottom>
      <diagonal/>
    </border>
    <border>
      <left style="thin">
        <color rgb="FFBFBFBF"/>
      </left>
      <right style="medium">
        <color rgb="FF000000"/>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style="thick">
        <color rgb="FF9CC2E5"/>
      </left>
      <right/>
      <top style="thick">
        <color rgb="FF9CC2E5"/>
      </top>
      <bottom/>
      <diagonal/>
    </border>
    <border>
      <left/>
      <right/>
      <top style="thick">
        <color rgb="FF9CC2E5"/>
      </top>
      <bottom/>
      <diagonal/>
    </border>
    <border>
      <left/>
      <right style="thick">
        <color rgb="FF9CC2E5"/>
      </right>
      <top style="thick">
        <color rgb="FF9CC2E5"/>
      </top>
      <bottom/>
      <diagonal/>
    </border>
    <border>
      <left style="thick">
        <color rgb="FF9CC2E5"/>
      </left>
      <right/>
      <top/>
      <bottom/>
      <diagonal/>
    </border>
    <border>
      <left/>
      <right style="thick">
        <color rgb="FF9CC2E5"/>
      </right>
      <top/>
      <bottom/>
      <diagonal/>
    </border>
    <border>
      <left/>
      <right style="thick">
        <color rgb="FF9CC2E5"/>
      </right>
      <top/>
      <bottom style="thin">
        <color rgb="FF000000"/>
      </bottom>
      <diagonal/>
    </border>
    <border>
      <left style="thick">
        <color rgb="FF9CC2E5"/>
      </left>
      <right/>
      <top/>
      <bottom style="thick">
        <color rgb="FF9CC2E5"/>
      </bottom>
      <diagonal/>
    </border>
    <border>
      <left/>
      <right style="thick">
        <color rgb="FF9CC2E5"/>
      </right>
      <top/>
      <bottom style="thick">
        <color rgb="FF9CC2E5"/>
      </bottom>
      <diagonal/>
    </border>
    <border>
      <left/>
      <right/>
      <top/>
      <bottom/>
      <diagonal/>
    </border>
    <border>
      <left style="thick">
        <color rgb="FFD8D8D8"/>
      </left>
      <right/>
      <top style="thick">
        <color rgb="FFD8D8D8"/>
      </top>
      <bottom/>
      <diagonal/>
    </border>
    <border>
      <left/>
      <right/>
      <top style="thick">
        <color rgb="FFD8D8D8"/>
      </top>
      <bottom/>
      <diagonal/>
    </border>
    <border>
      <left/>
      <right style="thick">
        <color rgb="FFD8D8D8"/>
      </right>
      <top style="thick">
        <color rgb="FFD8D8D8"/>
      </top>
      <bottom/>
      <diagonal/>
    </border>
    <border>
      <left style="thick">
        <color rgb="FFD8D8D8"/>
      </left>
      <right/>
      <top/>
      <bottom/>
      <diagonal/>
    </border>
    <border>
      <left/>
      <right style="thick">
        <color rgb="FFD8D8D8"/>
      </right>
      <top/>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FFE598"/>
      </top>
      <bottom/>
      <diagonal/>
    </border>
    <border>
      <left/>
      <right style="thick">
        <color rgb="FFFFE498"/>
      </right>
      <top style="thick">
        <color rgb="FFFFE598"/>
      </top>
      <bottom/>
      <diagonal/>
    </border>
    <border>
      <left/>
      <right style="thick">
        <color rgb="FFFFE498"/>
      </right>
      <top/>
      <bottom/>
      <diagonal/>
    </border>
    <border>
      <left/>
      <right/>
      <top/>
      <bottom style="thick">
        <color rgb="FFFFE498"/>
      </bottom>
      <diagonal/>
    </border>
    <border>
      <left/>
      <right style="thick">
        <color rgb="FFFFE498"/>
      </right>
      <top/>
      <bottom style="thick">
        <color rgb="FFFFE498"/>
      </bottom>
      <diagonal/>
    </border>
    <border>
      <left/>
      <right/>
      <top/>
      <bottom style="thick">
        <color rgb="FFFFE599"/>
      </bottom>
      <diagonal/>
    </border>
    <border>
      <left/>
      <right/>
      <top/>
      <bottom style="thick">
        <color rgb="FFFFE598"/>
      </bottom>
      <diagonal/>
    </border>
    <border>
      <left style="thick">
        <color rgb="FFFFE598"/>
      </left>
      <right/>
      <top/>
      <bottom/>
      <diagonal/>
    </border>
    <border>
      <left/>
      <right style="thick">
        <color rgb="FFFFE598"/>
      </right>
      <top style="thick">
        <color rgb="FFFFE598"/>
      </top>
      <bottom/>
      <diagonal/>
    </border>
    <border>
      <left/>
      <right style="thick">
        <color rgb="FFFFE598"/>
      </right>
      <top/>
      <bottom/>
      <diagonal/>
    </border>
    <border>
      <left style="thick">
        <color rgb="FFFFE598"/>
      </left>
      <right/>
      <top/>
      <bottom style="thick">
        <color rgb="FFFFE598"/>
      </bottom>
      <diagonal/>
    </border>
    <border>
      <left/>
      <right style="thick">
        <color rgb="FFFFE598"/>
      </right>
      <top/>
      <bottom style="thick">
        <color rgb="FFFFE598"/>
      </bottom>
      <diagonal/>
    </border>
    <border>
      <left style="thick">
        <color rgb="FFFFE598"/>
      </left>
      <right/>
      <top style="thick">
        <color rgb="FFFFE598"/>
      </top>
      <bottom/>
      <diagonal/>
    </border>
    <border>
      <left/>
      <right/>
      <top style="thick">
        <color rgb="FFFFE599"/>
      </top>
      <bottom/>
      <diagonal/>
    </border>
    <border>
      <left/>
      <right style="thick">
        <color rgb="FFFFE599"/>
      </right>
      <top style="thick">
        <color rgb="FFFFE599"/>
      </top>
      <bottom/>
      <diagonal/>
    </border>
    <border>
      <left style="thick">
        <color rgb="FFFFE598"/>
      </left>
      <right/>
      <top style="thick">
        <color rgb="FFFFE599"/>
      </top>
      <bottom/>
      <diagonal/>
    </border>
    <border>
      <left/>
      <right style="thick">
        <color rgb="FFFFE599"/>
      </right>
      <top style="thick">
        <color rgb="FFFFE598"/>
      </top>
      <bottom/>
      <diagonal/>
    </border>
    <border>
      <left style="thick">
        <color rgb="FFFFE599"/>
      </left>
      <right/>
      <top style="thick">
        <color rgb="FFFFE599"/>
      </top>
      <bottom/>
      <diagonal/>
    </border>
    <border>
      <left style="thick">
        <color rgb="FFFFE599"/>
      </left>
      <right/>
      <top/>
      <bottom/>
      <diagonal/>
    </border>
    <border>
      <left/>
      <right style="thick">
        <color rgb="FFFFE599"/>
      </right>
      <top/>
      <bottom/>
      <diagonal/>
    </border>
    <border>
      <left style="thick">
        <color rgb="FFFFE599"/>
      </left>
      <right/>
      <top/>
      <bottom style="thick">
        <color rgb="FFFFE599"/>
      </bottom>
      <diagonal/>
    </border>
    <border>
      <left/>
      <right style="thick">
        <color rgb="FFFFE599"/>
      </right>
      <top/>
      <bottom style="thick">
        <color rgb="FFFFE599"/>
      </bottom>
      <diagonal/>
    </border>
    <border>
      <left/>
      <right/>
      <top/>
      <bottom style="thin">
        <color rgb="FFFFE598"/>
      </bottom>
      <diagonal/>
    </border>
    <border>
      <left style="thin">
        <color rgb="FFFFE598"/>
      </left>
      <right/>
      <top/>
      <bottom/>
      <diagonal/>
    </border>
    <border>
      <left/>
      <right style="thin">
        <color rgb="FFFFE598"/>
      </right>
      <top/>
      <bottom/>
      <diagonal/>
    </border>
    <border>
      <left/>
      <right/>
      <top/>
      <bottom style="thin">
        <color rgb="FF000000"/>
      </bottom>
      <diagonal/>
    </border>
    <border>
      <left/>
      <right/>
      <top/>
      <bottom style="thin">
        <color rgb="FFFFE599"/>
      </bottom>
      <diagonal/>
    </border>
    <border>
      <left style="thin">
        <color rgb="FFFFE598"/>
      </left>
      <right/>
      <top/>
      <bottom style="thin">
        <color rgb="FFFFE598"/>
      </bottom>
      <diagonal/>
    </border>
    <border>
      <left/>
      <right style="thin">
        <color rgb="FFFFE598"/>
      </right>
      <top/>
      <bottom style="thin">
        <color rgb="FFFFE598"/>
      </bottom>
      <diagonal/>
    </border>
    <border>
      <left style="thin">
        <color rgb="FFFFE598"/>
      </left>
      <right/>
      <top/>
      <bottom style="thick">
        <color rgb="FFFFE598"/>
      </bottom>
      <diagonal/>
    </border>
    <border>
      <left/>
      <right style="thin">
        <color rgb="FF000000"/>
      </right>
      <top/>
      <bottom/>
      <diagonal/>
    </border>
    <border>
      <left/>
      <right/>
      <top/>
      <bottom style="thick">
        <color rgb="FF9CC2E5"/>
      </bottom>
      <diagonal/>
    </border>
    <border>
      <left/>
      <right style="thin">
        <color rgb="FF000000"/>
      </right>
      <top/>
      <bottom style="thin">
        <color rgb="FF000000"/>
      </bottom>
      <diagonal/>
    </border>
    <border>
      <left/>
      <right style="thick">
        <color rgb="FFFFE599"/>
      </right>
      <top style="thick">
        <color rgb="FFFFE599"/>
      </top>
      <bottom style="thick">
        <color rgb="FFFFE598"/>
      </bottom>
      <diagonal/>
    </border>
    <border>
      <left style="thick">
        <color rgb="FFFFE599"/>
      </left>
      <right/>
      <top style="thick">
        <color rgb="FFFFE599"/>
      </top>
      <bottom style="thick">
        <color rgb="FFFFE598"/>
      </bottom>
      <diagonal/>
    </border>
    <border>
      <left style="thick">
        <color rgb="FFFFE598"/>
      </left>
      <right/>
      <top style="thick">
        <color rgb="FFFFE599"/>
      </top>
      <bottom style="thick">
        <color rgb="FFFFE599"/>
      </bottom>
      <diagonal/>
    </border>
    <border>
      <left/>
      <right style="thick">
        <color rgb="FFFFE599"/>
      </right>
      <top style="thick">
        <color rgb="FFFFE599"/>
      </top>
      <bottom style="thick">
        <color rgb="FFFFE599"/>
      </bottom>
      <diagonal/>
    </border>
    <border>
      <left style="thick">
        <color rgb="FFFFE599"/>
      </left>
      <right/>
      <top style="thick">
        <color rgb="FFFFE599"/>
      </top>
      <bottom style="thick">
        <color rgb="FFFFE599"/>
      </bottom>
      <diagonal/>
    </border>
    <border>
      <left/>
      <right style="thick">
        <color rgb="FFFFE599"/>
      </right>
      <top/>
      <bottom style="thick">
        <color rgb="FFFFE598"/>
      </bottom>
      <diagonal/>
    </border>
    <border>
      <left style="thin">
        <color rgb="FF9BBB59"/>
      </left>
      <right/>
      <top style="thin">
        <color rgb="FF9BBB59"/>
      </top>
      <bottom style="thin">
        <color rgb="FF9BBB59"/>
      </bottom>
      <diagonal/>
    </border>
    <border>
      <left/>
      <right/>
      <top style="thin">
        <color rgb="FF9BBB59"/>
      </top>
      <bottom style="thin">
        <color rgb="FF9BBB59"/>
      </bottom>
      <diagonal/>
    </border>
    <border>
      <left/>
      <right style="thin">
        <color rgb="FF9BBB59"/>
      </right>
      <top style="thin">
        <color rgb="FF9BBB59"/>
      </top>
      <bottom style="thin">
        <color rgb="FF9BBB59"/>
      </bottom>
      <diagonal/>
    </border>
    <border>
      <left style="thin">
        <color rgb="FFC2D69B"/>
      </left>
      <right style="thin">
        <color rgb="FFC2D69B"/>
      </right>
      <top/>
      <bottom style="thin">
        <color rgb="FFC2D69B"/>
      </bottom>
      <diagonal/>
    </border>
    <border>
      <left/>
      <right style="thin">
        <color rgb="FFC2D69B"/>
      </right>
      <top/>
      <bottom style="thin">
        <color rgb="FFC2D69B"/>
      </bottom>
      <diagonal/>
    </border>
    <border>
      <left/>
      <right/>
      <top style="thick">
        <color theme="7"/>
      </top>
      <bottom/>
      <diagonal/>
    </border>
    <border>
      <left/>
      <right/>
      <top style="thin">
        <color rgb="FFFFE598"/>
      </top>
      <bottom/>
      <diagonal/>
    </border>
    <border>
      <left/>
      <right style="thin">
        <color rgb="FFFFE699"/>
      </right>
      <top style="thin">
        <color rgb="FFFFE598"/>
      </top>
      <bottom/>
      <diagonal/>
    </border>
    <border>
      <left style="thin">
        <color rgb="FFFFE699"/>
      </left>
      <right/>
      <top style="thin">
        <color rgb="FFFFE699"/>
      </top>
      <bottom/>
      <diagonal/>
    </border>
    <border>
      <left/>
      <right style="thin">
        <color rgb="FFFFE699"/>
      </right>
      <top style="thin">
        <color rgb="FFFFE699"/>
      </top>
      <bottom/>
      <diagonal/>
    </border>
    <border>
      <left/>
      <right style="thin">
        <color rgb="FFFFE699"/>
      </right>
      <top/>
      <bottom/>
      <diagonal/>
    </border>
    <border>
      <left/>
      <right/>
      <top/>
      <bottom style="thin">
        <color rgb="FFFFE699"/>
      </bottom>
      <diagonal/>
    </border>
    <border>
      <left/>
      <right style="thin">
        <color rgb="FFFFE699"/>
      </right>
      <top/>
      <bottom style="thin">
        <color rgb="FFFFE699"/>
      </bottom>
      <diagonal/>
    </border>
  </borders>
  <cellStyleXfs count="1">
    <xf numFmtId="0" fontId="0" fillId="0" borderId="0"/>
  </cellStyleXfs>
  <cellXfs count="809">
    <xf numFmtId="0" fontId="0" fillId="0" borderId="0" xfId="0"/>
    <xf numFmtId="0" fontId="1" fillId="0" borderId="0" xfId="0" applyFont="1"/>
    <xf numFmtId="0" fontId="2" fillId="0" borderId="0" xfId="0" applyFont="1" applyAlignment="1">
      <alignment horizontal="center"/>
    </xf>
    <xf numFmtId="0" fontId="2" fillId="0" borderId="0" xfId="0" applyFont="1"/>
    <xf numFmtId="0" fontId="1" fillId="0" borderId="0" xfId="0" applyFont="1" applyAlignment="1">
      <alignment horizontal="center"/>
    </xf>
    <xf numFmtId="164" fontId="1" fillId="0" borderId="0" xfId="0" applyNumberFormat="1" applyFont="1"/>
    <xf numFmtId="164" fontId="2" fillId="0" borderId="0" xfId="0" applyNumberFormat="1" applyFont="1" applyAlignment="1">
      <alignment horizontal="center"/>
    </xf>
    <xf numFmtId="0" fontId="3" fillId="0" borderId="0" xfId="0" applyFont="1"/>
    <xf numFmtId="0" fontId="4" fillId="0" borderId="0" xfId="0" applyFont="1"/>
    <xf numFmtId="0" fontId="5" fillId="0" borderId="0" xfId="0" applyFont="1"/>
    <xf numFmtId="164" fontId="5" fillId="0" borderId="0" xfId="0" applyNumberFormat="1" applyFont="1" applyAlignment="1">
      <alignment horizontal="center"/>
    </xf>
    <xf numFmtId="9" fontId="2" fillId="0" borderId="0" xfId="0" applyNumberFormat="1" applyFont="1"/>
    <xf numFmtId="164" fontId="2" fillId="0" borderId="0" xfId="0" applyNumberFormat="1" applyFont="1"/>
    <xf numFmtId="0" fontId="6" fillId="0" borderId="0" xfId="0" applyFont="1"/>
    <xf numFmtId="165" fontId="2" fillId="0" borderId="0" xfId="0" applyNumberFormat="1" applyFont="1"/>
    <xf numFmtId="2" fontId="2" fillId="0" borderId="0" xfId="0" applyNumberFormat="1" applyFont="1"/>
    <xf numFmtId="0" fontId="7" fillId="0" borderId="0" xfId="0" applyFont="1"/>
    <xf numFmtId="0" fontId="8" fillId="0" borderId="0" xfId="0" applyFont="1"/>
    <xf numFmtId="10" fontId="8" fillId="0" borderId="0" xfId="0" applyNumberFormat="1" applyFont="1"/>
    <xf numFmtId="10" fontId="7" fillId="0" borderId="0" xfId="0" applyNumberFormat="1" applyFont="1"/>
    <xf numFmtId="166" fontId="8" fillId="0" borderId="0" xfId="0" applyNumberFormat="1" applyFont="1"/>
    <xf numFmtId="166" fontId="9" fillId="0" borderId="0" xfId="0" applyNumberFormat="1" applyFont="1"/>
    <xf numFmtId="0" fontId="10" fillId="0" borderId="0" xfId="0" applyFont="1"/>
    <xf numFmtId="0" fontId="9" fillId="0" borderId="0" xfId="0" applyFont="1"/>
    <xf numFmtId="10" fontId="9" fillId="0" borderId="0" xfId="0" applyNumberFormat="1" applyFont="1"/>
    <xf numFmtId="0" fontId="11" fillId="0" borderId="0" xfId="0" applyFont="1" applyAlignment="1">
      <alignment horizontal="left"/>
    </xf>
    <xf numFmtId="0" fontId="11" fillId="0" borderId="0" xfId="0" applyFont="1" applyAlignment="1">
      <alignment horizontal="right"/>
    </xf>
    <xf numFmtId="0" fontId="2" fillId="0" borderId="0" xfId="0" applyFont="1" applyAlignment="1">
      <alignment horizontal="left"/>
    </xf>
    <xf numFmtId="0" fontId="12" fillId="0" borderId="0" xfId="0" applyFont="1"/>
    <xf numFmtId="0" fontId="12" fillId="0" borderId="0" xfId="0" applyFont="1" applyAlignment="1">
      <alignment horizontal="center"/>
    </xf>
    <xf numFmtId="165" fontId="11" fillId="0" borderId="0" xfId="0" applyNumberFormat="1" applyFont="1" applyAlignment="1">
      <alignment horizontal="right"/>
    </xf>
    <xf numFmtId="0" fontId="1" fillId="0" borderId="0" xfId="0" applyFont="1" applyAlignment="1">
      <alignment horizontal="left"/>
    </xf>
    <xf numFmtId="168" fontId="9" fillId="0" borderId="0" xfId="0" applyNumberFormat="1" applyFont="1"/>
    <xf numFmtId="0" fontId="10" fillId="6" borderId="1" xfId="0" applyFont="1" applyFill="1" applyBorder="1"/>
    <xf numFmtId="169" fontId="10" fillId="6" borderId="1" xfId="0" applyNumberFormat="1" applyFont="1" applyFill="1" applyBorder="1"/>
    <xf numFmtId="0" fontId="9" fillId="7" borderId="1" xfId="0" applyFont="1" applyFill="1" applyBorder="1"/>
    <xf numFmtId="0" fontId="9" fillId="0" borderId="1" xfId="0" applyFont="1" applyBorder="1"/>
    <xf numFmtId="0" fontId="9" fillId="8" borderId="1" xfId="0" applyFont="1" applyFill="1" applyBorder="1"/>
    <xf numFmtId="169" fontId="9" fillId="0" borderId="1" xfId="0" applyNumberFormat="1" applyFont="1" applyBorder="1"/>
    <xf numFmtId="0" fontId="9" fillId="9" borderId="1" xfId="0" applyFont="1" applyFill="1" applyBorder="1"/>
    <xf numFmtId="0" fontId="9" fillId="5" borderId="1" xfId="0" applyFont="1" applyFill="1" applyBorder="1"/>
    <xf numFmtId="169" fontId="9" fillId="0" borderId="0" xfId="0" applyNumberFormat="1" applyFont="1"/>
    <xf numFmtId="0" fontId="14" fillId="0" borderId="0" xfId="0" applyFont="1" applyAlignment="1">
      <alignment horizontal="center" vertical="center"/>
    </xf>
    <xf numFmtId="0" fontId="9" fillId="0" borderId="0" xfId="0" applyFont="1" applyAlignment="1">
      <alignment horizontal="right" vertical="center"/>
    </xf>
    <xf numFmtId="14"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0" fontId="9" fillId="0" borderId="0" xfId="0" quotePrefix="1" applyFont="1" applyAlignment="1">
      <alignment horizontal="center" vertical="center" wrapText="1"/>
    </xf>
    <xf numFmtId="16" fontId="9" fillId="0" borderId="0" xfId="0" applyNumberFormat="1" applyFont="1" applyAlignment="1">
      <alignment horizontal="center" vertical="center"/>
    </xf>
    <xf numFmtId="0" fontId="15" fillId="0" borderId="0" xfId="0" applyFont="1" applyAlignment="1">
      <alignment horizontal="center" vertical="center" wrapText="1"/>
    </xf>
    <xf numFmtId="0" fontId="16" fillId="0" borderId="0" xfId="0" applyFont="1" applyAlignment="1">
      <alignment horizontal="center" vertical="center" wrapText="1"/>
    </xf>
    <xf numFmtId="0" fontId="11" fillId="10" borderId="12" xfId="0" applyFont="1" applyFill="1" applyBorder="1" applyAlignment="1">
      <alignment horizontal="center"/>
    </xf>
    <xf numFmtId="0" fontId="11" fillId="0" borderId="12" xfId="0" applyFont="1" applyBorder="1"/>
    <xf numFmtId="0" fontId="11" fillId="0" borderId="12" xfId="0" applyFont="1" applyBorder="1" applyAlignment="1">
      <alignment horizontal="center"/>
    </xf>
    <xf numFmtId="0" fontId="11" fillId="0" borderId="14" xfId="0" applyFont="1" applyBorder="1" applyAlignment="1">
      <alignment horizontal="center"/>
    </xf>
    <xf numFmtId="0" fontId="11" fillId="0" borderId="0" xfId="0" applyFont="1" applyAlignment="1">
      <alignment horizontal="center"/>
    </xf>
    <xf numFmtId="0" fontId="8" fillId="11" borderId="15" xfId="0" applyFont="1" applyFill="1" applyBorder="1"/>
    <xf numFmtId="0" fontId="8" fillId="12" borderId="15" xfId="0" applyFont="1" applyFill="1" applyBorder="1" applyAlignment="1">
      <alignment horizontal="center" wrapText="1"/>
    </xf>
    <xf numFmtId="0" fontId="7" fillId="12" borderId="15" xfId="0" applyFont="1" applyFill="1" applyBorder="1" applyAlignment="1">
      <alignment horizontal="center"/>
    </xf>
    <xf numFmtId="0" fontId="8" fillId="11" borderId="15" xfId="0" applyFont="1" applyFill="1" applyBorder="1" applyAlignment="1">
      <alignment horizontal="center" wrapText="1"/>
    </xf>
    <xf numFmtId="0" fontId="17" fillId="11" borderId="15" xfId="0" applyFont="1" applyFill="1" applyBorder="1" applyAlignment="1">
      <alignment horizontal="center" wrapText="1"/>
    </xf>
    <xf numFmtId="0" fontId="8" fillId="11" borderId="15" xfId="0" applyFont="1" applyFill="1" applyBorder="1" applyAlignment="1">
      <alignment horizontal="center"/>
    </xf>
    <xf numFmtId="0" fontId="8" fillId="11" borderId="15" xfId="0" applyFont="1" applyFill="1" applyBorder="1" applyAlignment="1">
      <alignment horizontal="center" vertical="top" wrapText="1"/>
    </xf>
    <xf numFmtId="0" fontId="17" fillId="11" borderId="16" xfId="0" applyFont="1" applyFill="1" applyBorder="1" applyAlignment="1">
      <alignment horizontal="center" wrapText="1"/>
    </xf>
    <xf numFmtId="0" fontId="8" fillId="11" borderId="16" xfId="0" applyFont="1" applyFill="1" applyBorder="1" applyAlignment="1">
      <alignment horizontal="center" wrapText="1"/>
    </xf>
    <xf numFmtId="169" fontId="17" fillId="11" borderId="16" xfId="0" applyNumberFormat="1" applyFont="1" applyFill="1" applyBorder="1" applyAlignment="1">
      <alignment horizontal="center" wrapText="1"/>
    </xf>
    <xf numFmtId="0" fontId="8" fillId="13" borderId="15" xfId="0" applyFont="1" applyFill="1" applyBorder="1" applyAlignment="1">
      <alignment horizontal="center"/>
    </xf>
    <xf numFmtId="0" fontId="8" fillId="14" borderId="15" xfId="0" applyFont="1" applyFill="1" applyBorder="1" applyAlignment="1">
      <alignment horizontal="center"/>
    </xf>
    <xf numFmtId="0" fontId="8" fillId="14" borderId="17" xfId="0" applyFont="1" applyFill="1" applyBorder="1" applyAlignment="1">
      <alignment horizontal="center"/>
    </xf>
    <xf numFmtId="0" fontId="8" fillId="16" borderId="15" xfId="0" applyFont="1" applyFill="1" applyBorder="1" applyAlignment="1">
      <alignment horizontal="center"/>
    </xf>
    <xf numFmtId="0" fontId="8" fillId="16" borderId="17" xfId="0" applyFont="1" applyFill="1" applyBorder="1" applyAlignment="1">
      <alignment horizontal="center"/>
    </xf>
    <xf numFmtId="0" fontId="8" fillId="15" borderId="18" xfId="0" applyFont="1" applyFill="1" applyBorder="1"/>
    <xf numFmtId="0" fontId="8" fillId="17" borderId="19" xfId="0" applyFont="1" applyFill="1" applyBorder="1"/>
    <xf numFmtId="0" fontId="8" fillId="0" borderId="20" xfId="0" applyFont="1" applyBorder="1"/>
    <xf numFmtId="165" fontId="18" fillId="12" borderId="21" xfId="0" applyNumberFormat="1" applyFont="1" applyFill="1" applyBorder="1"/>
    <xf numFmtId="0" fontId="8" fillId="0" borderId="21" xfId="0" applyFont="1" applyBorder="1"/>
    <xf numFmtId="165" fontId="8" fillId="14" borderId="22" xfId="0" applyNumberFormat="1" applyFont="1" applyFill="1" applyBorder="1"/>
    <xf numFmtId="165" fontId="8" fillId="14" borderId="23" xfId="0" applyNumberFormat="1" applyFont="1" applyFill="1" applyBorder="1"/>
    <xf numFmtId="165" fontId="8" fillId="16" borderId="24" xfId="0" applyNumberFormat="1" applyFont="1" applyFill="1" applyBorder="1"/>
    <xf numFmtId="165" fontId="8" fillId="16" borderId="22" xfId="0" applyNumberFormat="1" applyFont="1" applyFill="1" applyBorder="1"/>
    <xf numFmtId="166" fontId="8" fillId="15" borderId="25" xfId="0" applyNumberFormat="1" applyFont="1" applyFill="1" applyBorder="1"/>
    <xf numFmtId="0" fontId="8" fillId="17" borderId="21" xfId="0" applyFont="1" applyFill="1" applyBorder="1" applyAlignment="1">
      <alignment horizontal="center"/>
    </xf>
    <xf numFmtId="0" fontId="8" fillId="17" borderId="26" xfId="0" applyFont="1" applyFill="1" applyBorder="1" applyAlignment="1">
      <alignment horizontal="center"/>
    </xf>
    <xf numFmtId="169" fontId="8" fillId="0" borderId="0" xfId="0" applyNumberFormat="1" applyFont="1"/>
    <xf numFmtId="172" fontId="8" fillId="0" borderId="0" xfId="0" applyNumberFormat="1" applyFont="1" applyAlignment="1">
      <alignment horizontal="center"/>
    </xf>
    <xf numFmtId="0" fontId="8" fillId="0" borderId="0" xfId="0" applyFont="1" applyAlignment="1">
      <alignment horizontal="center"/>
    </xf>
    <xf numFmtId="165" fontId="8" fillId="0" borderId="0" xfId="0" applyNumberFormat="1" applyFont="1"/>
    <xf numFmtId="0" fontId="7" fillId="18" borderId="27" xfId="0" applyFont="1" applyFill="1" applyBorder="1"/>
    <xf numFmtId="172" fontId="8" fillId="18" borderId="28" xfId="0" applyNumberFormat="1" applyFont="1" applyFill="1" applyBorder="1" applyAlignment="1">
      <alignment horizontal="center"/>
    </xf>
    <xf numFmtId="0" fontId="8" fillId="18" borderId="29" xfId="0" applyFont="1" applyFill="1" applyBorder="1" applyAlignment="1">
      <alignment horizontal="center"/>
    </xf>
    <xf numFmtId="0" fontId="8" fillId="18" borderId="28" xfId="0" applyFont="1" applyFill="1" applyBorder="1"/>
    <xf numFmtId="165" fontId="18" fillId="18" borderId="29" xfId="0" applyNumberFormat="1" applyFont="1" applyFill="1" applyBorder="1"/>
    <xf numFmtId="0" fontId="8" fillId="18" borderId="29" xfId="0" applyFont="1" applyFill="1" applyBorder="1"/>
    <xf numFmtId="166" fontId="18" fillId="18" borderId="29" xfId="0" applyNumberFormat="1" applyFont="1" applyFill="1" applyBorder="1"/>
    <xf numFmtId="169" fontId="8" fillId="18" borderId="29" xfId="0" applyNumberFormat="1" applyFont="1" applyFill="1" applyBorder="1"/>
    <xf numFmtId="168" fontId="8" fillId="18" borderId="29" xfId="0" applyNumberFormat="1" applyFont="1" applyFill="1" applyBorder="1" applyAlignment="1">
      <alignment horizontal="center"/>
    </xf>
    <xf numFmtId="165" fontId="8" fillId="18" borderId="30" xfId="0" applyNumberFormat="1" applyFont="1" applyFill="1" applyBorder="1"/>
    <xf numFmtId="165" fontId="8" fillId="18" borderId="31" xfId="0" applyNumberFormat="1" applyFont="1" applyFill="1" applyBorder="1"/>
    <xf numFmtId="173" fontId="8" fillId="0" borderId="0" xfId="0" applyNumberFormat="1" applyFont="1"/>
    <xf numFmtId="9" fontId="8" fillId="0" borderId="0" xfId="0" applyNumberFormat="1" applyFont="1"/>
    <xf numFmtId="174" fontId="8" fillId="0" borderId="0" xfId="0" applyNumberFormat="1" applyFont="1"/>
    <xf numFmtId="0" fontId="7" fillId="20" borderId="32" xfId="0" applyFont="1" applyFill="1" applyBorder="1"/>
    <xf numFmtId="0" fontId="8" fillId="20" borderId="33" xfId="0" applyFont="1" applyFill="1" applyBorder="1"/>
    <xf numFmtId="0" fontId="7" fillId="21" borderId="32" xfId="0" applyFont="1" applyFill="1" applyBorder="1"/>
    <xf numFmtId="0" fontId="8" fillId="21" borderId="33" xfId="0" applyFont="1" applyFill="1" applyBorder="1"/>
    <xf numFmtId="0" fontId="7" fillId="20" borderId="25" xfId="0" applyFont="1" applyFill="1" applyBorder="1"/>
    <xf numFmtId="0" fontId="7" fillId="21" borderId="25" xfId="0" applyFont="1" applyFill="1" applyBorder="1"/>
    <xf numFmtId="14" fontId="8" fillId="0" borderId="0" xfId="0" applyNumberFormat="1" applyFont="1" applyAlignment="1">
      <alignment horizontal="left"/>
    </xf>
    <xf numFmtId="0" fontId="8" fillId="0" borderId="35" xfId="0" applyFont="1" applyBorder="1"/>
    <xf numFmtId="0" fontId="8" fillId="20" borderId="33" xfId="0" applyFont="1" applyFill="1" applyBorder="1" applyAlignment="1">
      <alignment horizontal="right"/>
    </xf>
    <xf numFmtId="0" fontId="8" fillId="0" borderId="36" xfId="0" applyFont="1" applyBorder="1"/>
    <xf numFmtId="0" fontId="7" fillId="0" borderId="37" xfId="0" applyFont="1" applyBorder="1"/>
    <xf numFmtId="0" fontId="7" fillId="0" borderId="38" xfId="0" applyFont="1" applyBorder="1"/>
    <xf numFmtId="10" fontId="7" fillId="0" borderId="36" xfId="0" applyNumberFormat="1" applyFont="1" applyBorder="1"/>
    <xf numFmtId="10" fontId="7" fillId="0" borderId="37" xfId="0" applyNumberFormat="1" applyFont="1" applyBorder="1"/>
    <xf numFmtId="10" fontId="7" fillId="0" borderId="38" xfId="0" applyNumberFormat="1" applyFont="1" applyBorder="1"/>
    <xf numFmtId="166" fontId="18" fillId="0" borderId="38" xfId="0" applyNumberFormat="1" applyFont="1" applyBorder="1"/>
    <xf numFmtId="0" fontId="7" fillId="0" borderId="39" xfId="0" applyFont="1" applyBorder="1"/>
    <xf numFmtId="0" fontId="8" fillId="0" borderId="40" xfId="0" applyFont="1" applyBorder="1"/>
    <xf numFmtId="166" fontId="18" fillId="0" borderId="39" xfId="0" applyNumberFormat="1" applyFont="1" applyBorder="1"/>
    <xf numFmtId="166" fontId="18" fillId="0" borderId="40" xfId="0" applyNumberFormat="1" applyFont="1" applyBorder="1"/>
    <xf numFmtId="10" fontId="7" fillId="0" borderId="39" xfId="0" applyNumberFormat="1" applyFont="1" applyBorder="1"/>
    <xf numFmtId="166" fontId="18" fillId="0" borderId="0" xfId="0" applyNumberFormat="1" applyFont="1"/>
    <xf numFmtId="10" fontId="8" fillId="0" borderId="39" xfId="0" applyNumberFormat="1" applyFont="1" applyBorder="1"/>
    <xf numFmtId="166" fontId="8" fillId="0" borderId="40" xfId="0" applyNumberFormat="1" applyFont="1" applyBorder="1"/>
    <xf numFmtId="0" fontId="8" fillId="0" borderId="39" xfId="0" applyFont="1" applyBorder="1"/>
    <xf numFmtId="10" fontId="8" fillId="0" borderId="40" xfId="0" applyNumberFormat="1" applyFont="1" applyBorder="1"/>
    <xf numFmtId="0" fontId="9" fillId="0" borderId="39" xfId="0" applyFont="1" applyBorder="1"/>
    <xf numFmtId="0" fontId="20" fillId="0" borderId="41" xfId="0" applyFont="1" applyBorder="1"/>
    <xf numFmtId="0" fontId="8" fillId="0" borderId="42" xfId="0" applyFont="1" applyBorder="1"/>
    <xf numFmtId="0" fontId="8" fillId="0" borderId="43" xfId="0" applyFont="1" applyBorder="1"/>
    <xf numFmtId="10" fontId="8" fillId="0" borderId="42" xfId="0" applyNumberFormat="1" applyFont="1" applyBorder="1"/>
    <xf numFmtId="10" fontId="8" fillId="0" borderId="43" xfId="0" applyNumberFormat="1" applyFont="1" applyBorder="1"/>
    <xf numFmtId="0" fontId="7" fillId="0" borderId="42" xfId="0" applyFont="1" applyBorder="1"/>
    <xf numFmtId="166" fontId="18" fillId="0" borderId="43" xfId="0" applyNumberFormat="1" applyFont="1" applyBorder="1"/>
    <xf numFmtId="0" fontId="7" fillId="17" borderId="44" xfId="0" applyFont="1" applyFill="1" applyBorder="1"/>
    <xf numFmtId="44" fontId="8" fillId="0" borderId="0" xfId="0" applyNumberFormat="1" applyFont="1"/>
    <xf numFmtId="0" fontId="8" fillId="0" borderId="48" xfId="0" applyFont="1" applyBorder="1"/>
    <xf numFmtId="0" fontId="9" fillId="0" borderId="49" xfId="0" applyFont="1" applyBorder="1"/>
    <xf numFmtId="0" fontId="21" fillId="0" borderId="53" xfId="0" applyFont="1" applyBorder="1" applyAlignment="1">
      <alignment horizontal="left" wrapText="1"/>
    </xf>
    <xf numFmtId="0" fontId="21" fillId="0" borderId="0" xfId="0" applyFont="1"/>
    <xf numFmtId="0" fontId="21" fillId="0" borderId="53" xfId="0" applyFont="1" applyBorder="1"/>
    <xf numFmtId="0" fontId="7" fillId="0" borderId="53" xfId="0" applyFont="1" applyBorder="1" applyAlignment="1">
      <alignment horizontal="center"/>
    </xf>
    <xf numFmtId="0" fontId="22" fillId="0" borderId="0" xfId="0" applyFont="1"/>
    <xf numFmtId="10" fontId="22" fillId="0" borderId="0" xfId="0" applyNumberFormat="1" applyFont="1"/>
    <xf numFmtId="0" fontId="23" fillId="0" borderId="0" xfId="0" applyFont="1"/>
    <xf numFmtId="0" fontId="24" fillId="0" borderId="0" xfId="0" applyFont="1" applyAlignment="1">
      <alignment horizontal="left" wrapText="1"/>
    </xf>
    <xf numFmtId="0" fontId="8" fillId="0" borderId="0" xfId="0" applyFont="1" applyAlignment="1">
      <alignment horizontal="left"/>
    </xf>
    <xf numFmtId="175" fontId="8" fillId="0" borderId="0" xfId="0" quotePrefix="1" applyNumberFormat="1" applyFont="1" applyAlignment="1">
      <alignment horizontal="left"/>
    </xf>
    <xf numFmtId="0" fontId="18" fillId="0" borderId="0" xfId="0" applyFont="1" applyAlignment="1">
      <alignment vertical="top" wrapText="1"/>
    </xf>
    <xf numFmtId="0" fontId="24" fillId="0" borderId="0" xfId="0" applyFont="1" applyAlignment="1">
      <alignment wrapText="1"/>
    </xf>
    <xf numFmtId="1" fontId="8" fillId="0" borderId="0" xfId="0" applyNumberFormat="1" applyFont="1" applyAlignment="1">
      <alignment horizontal="center"/>
    </xf>
    <xf numFmtId="175" fontId="8" fillId="0" borderId="0" xfId="0" applyNumberFormat="1" applyFont="1" applyAlignment="1">
      <alignment horizontal="center"/>
    </xf>
    <xf numFmtId="0" fontId="18" fillId="0" borderId="0" xfId="0" applyFont="1" applyAlignment="1">
      <alignment horizontal="left"/>
    </xf>
    <xf numFmtId="175" fontId="8" fillId="0" borderId="0" xfId="0" applyNumberFormat="1" applyFont="1" applyAlignment="1">
      <alignment horizontal="left"/>
    </xf>
    <xf numFmtId="1" fontId="8" fillId="0" borderId="0" xfId="0" applyNumberFormat="1" applyFont="1" applyAlignment="1">
      <alignment horizontal="left"/>
    </xf>
    <xf numFmtId="2" fontId="8" fillId="0" borderId="0" xfId="0" applyNumberFormat="1" applyFont="1" applyAlignment="1">
      <alignment horizontal="left"/>
    </xf>
    <xf numFmtId="2" fontId="8" fillId="0" borderId="0" xfId="0" applyNumberFormat="1" applyFont="1"/>
    <xf numFmtId="2" fontId="8" fillId="0" borderId="58" xfId="0" applyNumberFormat="1" applyFont="1" applyBorder="1"/>
    <xf numFmtId="0" fontId="7" fillId="21" borderId="59" xfId="0" applyFont="1" applyFill="1" applyBorder="1"/>
    <xf numFmtId="0" fontId="7" fillId="0" borderId="60" xfId="0" applyFont="1" applyBorder="1"/>
    <xf numFmtId="0" fontId="7" fillId="0" borderId="53" xfId="0" applyFont="1" applyBorder="1"/>
    <xf numFmtId="175" fontId="8" fillId="0" borderId="60" xfId="0" applyNumberFormat="1" applyFont="1" applyBorder="1"/>
    <xf numFmtId="175" fontId="8" fillId="0" borderId="0" xfId="0" applyNumberFormat="1" applyFont="1"/>
    <xf numFmtId="175" fontId="24" fillId="0" borderId="0" xfId="0" applyNumberFormat="1" applyFont="1" applyAlignment="1">
      <alignment wrapText="1"/>
    </xf>
    <xf numFmtId="166" fontId="24" fillId="0" borderId="0" xfId="0" applyNumberFormat="1" applyFont="1"/>
    <xf numFmtId="175" fontId="8" fillId="0" borderId="0" xfId="0" applyNumberFormat="1" applyFont="1" applyAlignment="1">
      <alignment horizontal="right"/>
    </xf>
    <xf numFmtId="0" fontId="8" fillId="0" borderId="63" xfId="0" applyFont="1" applyBorder="1"/>
    <xf numFmtId="166" fontId="8" fillId="0" borderId="58" xfId="0" applyNumberFormat="1" applyFont="1" applyBorder="1"/>
    <xf numFmtId="0" fontId="8" fillId="0" borderId="58" xfId="0" applyFont="1" applyBorder="1"/>
    <xf numFmtId="0" fontId="7" fillId="0" borderId="65" xfId="0" applyFont="1" applyBorder="1"/>
    <xf numFmtId="0" fontId="7" fillId="0" borderId="65" xfId="0" applyFont="1" applyBorder="1" applyAlignment="1">
      <alignment horizontal="center"/>
    </xf>
    <xf numFmtId="175" fontId="8" fillId="0" borderId="60" xfId="0" applyNumberFormat="1" applyFont="1" applyBorder="1" applyAlignment="1">
      <alignment horizontal="left"/>
    </xf>
    <xf numFmtId="44" fontId="8" fillId="0" borderId="0" xfId="0" applyNumberFormat="1" applyFont="1" applyAlignment="1">
      <alignment horizontal="left"/>
    </xf>
    <xf numFmtId="44" fontId="8" fillId="0" borderId="60" xfId="0" applyNumberFormat="1" applyFont="1" applyBorder="1" applyAlignment="1">
      <alignment horizontal="center" vertical="top" wrapText="1"/>
    </xf>
    <xf numFmtId="0" fontId="8" fillId="24" borderId="0" xfId="0" applyFont="1" applyFill="1"/>
    <xf numFmtId="1" fontId="8" fillId="24" borderId="0" xfId="0" applyNumberFormat="1" applyFont="1" applyFill="1"/>
    <xf numFmtId="44" fontId="8" fillId="24" borderId="0" xfId="0" applyNumberFormat="1" applyFont="1" applyFill="1"/>
    <xf numFmtId="44" fontId="9" fillId="24" borderId="62" xfId="0" applyNumberFormat="1" applyFont="1" applyFill="1" applyBorder="1"/>
    <xf numFmtId="44" fontId="8" fillId="0" borderId="0" xfId="0" applyNumberFormat="1" applyFont="1" applyAlignment="1">
      <alignment horizontal="center"/>
    </xf>
    <xf numFmtId="2" fontId="8" fillId="0" borderId="0" xfId="0" applyNumberFormat="1" applyFont="1" applyAlignment="1">
      <alignment horizontal="center"/>
    </xf>
    <xf numFmtId="0" fontId="8" fillId="0" borderId="58" xfId="0" applyFont="1" applyBorder="1" applyAlignment="1">
      <alignment horizontal="center"/>
    </xf>
    <xf numFmtId="0" fontId="7" fillId="0" borderId="0" xfId="0" applyFont="1" applyAlignment="1">
      <alignment horizontal="center"/>
    </xf>
    <xf numFmtId="0" fontId="24" fillId="0" borderId="0" xfId="0" applyFont="1"/>
    <xf numFmtId="1" fontId="24" fillId="0" borderId="0" xfId="0" applyNumberFormat="1" applyFont="1"/>
    <xf numFmtId="1" fontId="24" fillId="0" borderId="0" xfId="0" applyNumberFormat="1" applyFont="1" applyAlignment="1">
      <alignment horizontal="right"/>
    </xf>
    <xf numFmtId="166" fontId="24" fillId="0" borderId="0" xfId="0" applyNumberFormat="1" applyFont="1" applyAlignment="1">
      <alignment horizontal="right"/>
    </xf>
    <xf numFmtId="0" fontId="8" fillId="0" borderId="0" xfId="0" applyFont="1" applyAlignment="1">
      <alignment vertical="top" wrapText="1"/>
    </xf>
    <xf numFmtId="0" fontId="8" fillId="0" borderId="70" xfId="0" applyFont="1" applyBorder="1" applyAlignment="1">
      <alignment vertical="top" wrapText="1"/>
    </xf>
    <xf numFmtId="166" fontId="8" fillId="0" borderId="0" xfId="0" applyNumberFormat="1" applyFont="1" applyAlignment="1">
      <alignment horizontal="center"/>
    </xf>
    <xf numFmtId="0" fontId="24" fillId="17" borderId="0" xfId="0" applyFont="1" applyFill="1"/>
    <xf numFmtId="0" fontId="24" fillId="25" borderId="0" xfId="0" applyFont="1" applyFill="1" applyAlignment="1">
      <alignment horizontal="right"/>
    </xf>
    <xf numFmtId="0" fontId="24" fillId="25" borderId="0" xfId="0" applyFont="1" applyFill="1"/>
    <xf numFmtId="0" fontId="24" fillId="24" borderId="0" xfId="0" applyFont="1" applyFill="1"/>
    <xf numFmtId="0" fontId="24" fillId="24" borderId="0" xfId="0" applyFont="1" applyFill="1" applyAlignment="1">
      <alignment horizontal="right"/>
    </xf>
    <xf numFmtId="1" fontId="24" fillId="24" borderId="0" xfId="0" applyNumberFormat="1" applyFont="1" applyFill="1"/>
    <xf numFmtId="0" fontId="24" fillId="17" borderId="0" xfId="0" applyFont="1" applyFill="1" applyAlignment="1">
      <alignment horizontal="right"/>
    </xf>
    <xf numFmtId="1" fontId="24" fillId="17" borderId="0" xfId="0" applyNumberFormat="1" applyFont="1" applyFill="1"/>
    <xf numFmtId="1" fontId="24" fillId="24" borderId="0" xfId="0" applyNumberFormat="1" applyFont="1" applyFill="1" applyAlignment="1">
      <alignment horizontal="right"/>
    </xf>
    <xf numFmtId="175" fontId="24" fillId="24" borderId="0" xfId="0" applyNumberFormat="1" applyFont="1" applyFill="1"/>
    <xf numFmtId="0" fontId="24" fillId="17" borderId="75" xfId="0" applyFont="1" applyFill="1" applyBorder="1"/>
    <xf numFmtId="0" fontId="24" fillId="17" borderId="75" xfId="0" applyFont="1" applyFill="1" applyBorder="1" applyAlignment="1">
      <alignment horizontal="right"/>
    </xf>
    <xf numFmtId="1" fontId="24" fillId="17" borderId="75" xfId="0" applyNumberFormat="1" applyFont="1" applyFill="1" applyBorder="1" applyAlignment="1">
      <alignment horizontal="right"/>
    </xf>
    <xf numFmtId="175" fontId="24" fillId="17" borderId="75" xfId="0" applyNumberFormat="1" applyFont="1" applyFill="1" applyBorder="1"/>
    <xf numFmtId="1" fontId="24" fillId="17" borderId="0" xfId="0" applyNumberFormat="1" applyFont="1" applyFill="1" applyAlignment="1">
      <alignment horizontal="right"/>
    </xf>
    <xf numFmtId="175" fontId="24" fillId="17" borderId="0" xfId="0" applyNumberFormat="1" applyFont="1" applyFill="1"/>
    <xf numFmtId="0" fontId="21" fillId="0" borderId="0" xfId="0" applyFont="1" applyAlignment="1">
      <alignment horizontal="left"/>
    </xf>
    <xf numFmtId="0" fontId="21" fillId="0" borderId="53" xfId="0" applyFont="1" applyBorder="1" applyAlignment="1">
      <alignment horizontal="left"/>
    </xf>
    <xf numFmtId="175" fontId="24" fillId="25" borderId="0" xfId="0" applyNumberFormat="1" applyFont="1" applyFill="1"/>
    <xf numFmtId="175" fontId="24" fillId="25" borderId="0" xfId="0" applyNumberFormat="1" applyFont="1" applyFill="1" applyAlignment="1">
      <alignment horizontal="right"/>
    </xf>
    <xf numFmtId="2" fontId="24" fillId="25" borderId="0" xfId="0" applyNumberFormat="1" applyFont="1" applyFill="1"/>
    <xf numFmtId="175" fontId="24" fillId="24" borderId="0" xfId="0" applyNumberFormat="1" applyFont="1" applyFill="1" applyAlignment="1">
      <alignment horizontal="right"/>
    </xf>
    <xf numFmtId="2" fontId="24" fillId="24" borderId="0" xfId="0" applyNumberFormat="1" applyFont="1" applyFill="1"/>
    <xf numFmtId="175" fontId="24" fillId="25" borderId="76" xfId="0" applyNumberFormat="1" applyFont="1" applyFill="1" applyBorder="1"/>
    <xf numFmtId="166" fontId="24" fillId="25" borderId="0" xfId="0" applyNumberFormat="1" applyFont="1" applyFill="1"/>
    <xf numFmtId="175" fontId="24" fillId="24" borderId="76" xfId="0" applyNumberFormat="1" applyFont="1" applyFill="1" applyBorder="1"/>
    <xf numFmtId="166" fontId="24" fillId="24" borderId="0" xfId="0" applyNumberFormat="1" applyFont="1" applyFill="1"/>
    <xf numFmtId="166" fontId="24" fillId="0" borderId="0" xfId="0" applyNumberFormat="1" applyFont="1" applyAlignment="1">
      <alignment horizontal="left"/>
    </xf>
    <xf numFmtId="0" fontId="8" fillId="0" borderId="63" xfId="0" applyFont="1" applyBorder="1" applyAlignment="1">
      <alignment horizontal="left"/>
    </xf>
    <xf numFmtId="2" fontId="8" fillId="0" borderId="58" xfId="0" applyNumberFormat="1" applyFont="1" applyBorder="1" applyAlignment="1">
      <alignment horizontal="left"/>
    </xf>
    <xf numFmtId="166" fontId="8" fillId="0" borderId="58" xfId="0" applyNumberFormat="1" applyFont="1" applyBorder="1" applyAlignment="1">
      <alignment horizontal="left"/>
    </xf>
    <xf numFmtId="2" fontId="24" fillId="25" borderId="0" xfId="0" applyNumberFormat="1" applyFont="1" applyFill="1" applyAlignment="1">
      <alignment horizontal="right"/>
    </xf>
    <xf numFmtId="1" fontId="24" fillId="25" borderId="0" xfId="0" applyNumberFormat="1" applyFont="1" applyFill="1" applyAlignment="1">
      <alignment horizontal="right"/>
    </xf>
    <xf numFmtId="1" fontId="24" fillId="25" borderId="0" xfId="0" applyNumberFormat="1" applyFont="1" applyFill="1"/>
    <xf numFmtId="44" fontId="24" fillId="25" borderId="0" xfId="0" applyNumberFormat="1" applyFont="1" applyFill="1"/>
    <xf numFmtId="2" fontId="24" fillId="24" borderId="0" xfId="0" applyNumberFormat="1" applyFont="1" applyFill="1" applyAlignment="1">
      <alignment horizontal="right"/>
    </xf>
    <xf numFmtId="44" fontId="24" fillId="24" borderId="0" xfId="0" applyNumberFormat="1" applyFont="1" applyFill="1"/>
    <xf numFmtId="4" fontId="24" fillId="0" borderId="0" xfId="0" applyNumberFormat="1" applyFont="1" applyAlignment="1">
      <alignment horizontal="right"/>
    </xf>
    <xf numFmtId="167" fontId="24" fillId="0" borderId="0" xfId="0" applyNumberFormat="1" applyFont="1" applyAlignment="1">
      <alignment horizontal="right"/>
    </xf>
    <xf numFmtId="0" fontId="24" fillId="0" borderId="0" xfId="0" applyFont="1" applyAlignment="1">
      <alignment horizontal="center" wrapText="1"/>
    </xf>
    <xf numFmtId="175" fontId="8" fillId="0" borderId="0" xfId="0" quotePrefix="1" applyNumberFormat="1" applyFont="1" applyAlignment="1">
      <alignment horizontal="center"/>
    </xf>
    <xf numFmtId="175" fontId="24" fillId="0" borderId="0" xfId="0" applyNumberFormat="1" applyFont="1" applyAlignment="1">
      <alignment horizontal="left" wrapText="1"/>
    </xf>
    <xf numFmtId="166" fontId="8" fillId="0" borderId="58" xfId="0" applyNumberFormat="1" applyFont="1" applyBorder="1" applyAlignment="1">
      <alignment horizontal="right"/>
    </xf>
    <xf numFmtId="44" fontId="8" fillId="0" borderId="0" xfId="0" applyNumberFormat="1" applyFont="1" applyAlignment="1">
      <alignment horizontal="center" vertical="top" wrapText="1"/>
    </xf>
    <xf numFmtId="44" fontId="24" fillId="0" borderId="0" xfId="0" applyNumberFormat="1" applyFont="1" applyAlignment="1">
      <alignment horizontal="right"/>
    </xf>
    <xf numFmtId="0" fontId="20" fillId="0" borderId="78" xfId="0" applyFont="1" applyBorder="1"/>
    <xf numFmtId="0" fontId="25" fillId="0" borderId="53" xfId="0" applyFont="1" applyBorder="1"/>
    <xf numFmtId="0" fontId="18" fillId="25" borderId="0" xfId="0" applyFont="1" applyFill="1"/>
    <xf numFmtId="0" fontId="18" fillId="24" borderId="0" xfId="0" applyFont="1" applyFill="1"/>
    <xf numFmtId="0" fontId="24" fillId="25" borderId="77" xfId="0" applyFont="1" applyFill="1" applyBorder="1"/>
    <xf numFmtId="175" fontId="24" fillId="12" borderId="0" xfId="0" applyNumberFormat="1" applyFont="1" applyFill="1" applyAlignment="1">
      <alignment horizontal="right"/>
    </xf>
    <xf numFmtId="0" fontId="24" fillId="24" borderId="77" xfId="0" applyFont="1" applyFill="1" applyBorder="1"/>
    <xf numFmtId="0" fontId="7" fillId="27" borderId="65" xfId="0" applyFont="1" applyFill="1" applyBorder="1"/>
    <xf numFmtId="0" fontId="7" fillId="27" borderId="53" xfId="0" applyFont="1" applyFill="1" applyBorder="1"/>
    <xf numFmtId="0" fontId="7" fillId="27" borderId="0" xfId="0" applyFont="1" applyFill="1"/>
    <xf numFmtId="2" fontId="24" fillId="24" borderId="75" xfId="0" applyNumberFormat="1" applyFont="1" applyFill="1" applyBorder="1"/>
    <xf numFmtId="0" fontId="24" fillId="24" borderId="75" xfId="0" applyFont="1" applyFill="1" applyBorder="1"/>
    <xf numFmtId="167" fontId="8" fillId="0" borderId="0" xfId="0" applyNumberFormat="1" applyFont="1" applyAlignment="1">
      <alignment horizontal="center"/>
    </xf>
    <xf numFmtId="44" fontId="8" fillId="0" borderId="83" xfId="0" applyNumberFormat="1" applyFont="1" applyBorder="1" applyAlignment="1">
      <alignment horizontal="center"/>
    </xf>
    <xf numFmtId="0" fontId="26" fillId="0" borderId="0" xfId="0" applyFont="1"/>
    <xf numFmtId="0" fontId="27" fillId="0" borderId="0" xfId="0" applyFont="1"/>
    <xf numFmtId="176" fontId="24" fillId="0" borderId="0" xfId="0" applyNumberFormat="1" applyFont="1"/>
    <xf numFmtId="0" fontId="24" fillId="28" borderId="0" xfId="0" applyFont="1" applyFill="1"/>
    <xf numFmtId="0" fontId="8" fillId="0" borderId="0" xfId="0" applyFont="1" applyAlignment="1">
      <alignment horizontal="left" wrapText="1"/>
    </xf>
    <xf numFmtId="0" fontId="9" fillId="0" borderId="55" xfId="0" applyFont="1" applyBorder="1"/>
    <xf numFmtId="44" fontId="24" fillId="25" borderId="0" xfId="0" applyNumberFormat="1" applyFont="1" applyFill="1" applyAlignment="1">
      <alignment horizontal="left"/>
    </xf>
    <xf numFmtId="44" fontId="24" fillId="24" borderId="0" xfId="0" applyNumberFormat="1" applyFont="1" applyFill="1" applyAlignment="1">
      <alignment horizontal="left"/>
    </xf>
    <xf numFmtId="0" fontId="28" fillId="0" borderId="0" xfId="0" applyFont="1"/>
    <xf numFmtId="44" fontId="8" fillId="0" borderId="0" xfId="0" applyNumberFormat="1" applyFont="1" applyAlignment="1">
      <alignment horizontal="left" vertical="top" wrapText="1"/>
    </xf>
    <xf numFmtId="0" fontId="8" fillId="0" borderId="0" xfId="0" applyFont="1" applyAlignment="1">
      <alignment horizontal="left" vertical="top" wrapText="1"/>
    </xf>
    <xf numFmtId="175" fontId="24" fillId="0" borderId="0" xfId="0" applyNumberFormat="1" applyFont="1" applyAlignment="1">
      <alignment horizontal="right"/>
    </xf>
    <xf numFmtId="177" fontId="24" fillId="0" borderId="0" xfId="0" applyNumberFormat="1" applyFont="1" applyAlignment="1">
      <alignment horizontal="right"/>
    </xf>
    <xf numFmtId="0" fontId="24" fillId="0" borderId="0" xfId="0" applyFont="1" applyAlignment="1">
      <alignment horizontal="right"/>
    </xf>
    <xf numFmtId="178" fontId="24" fillId="0" borderId="0" xfId="0" applyNumberFormat="1" applyFont="1" applyAlignment="1">
      <alignment horizontal="right"/>
    </xf>
    <xf numFmtId="0" fontId="24" fillId="0" borderId="0" xfId="0" applyFont="1" applyAlignment="1">
      <alignment horizontal="left"/>
    </xf>
    <xf numFmtId="10" fontId="7" fillId="0" borderId="0" xfId="0" applyNumberFormat="1" applyFont="1" applyAlignment="1">
      <alignment horizontal="center"/>
    </xf>
    <xf numFmtId="1" fontId="24" fillId="0" borderId="0" xfId="0" applyNumberFormat="1" applyFont="1" applyAlignment="1">
      <alignment horizontal="center"/>
    </xf>
    <xf numFmtId="2" fontId="24" fillId="0" borderId="0" xfId="0" applyNumberFormat="1" applyFont="1"/>
    <xf numFmtId="0" fontId="8" fillId="0" borderId="0" xfId="0" applyFont="1" applyAlignment="1">
      <alignment vertical="center"/>
    </xf>
    <xf numFmtId="4" fontId="24" fillId="0" borderId="0" xfId="0" applyNumberFormat="1" applyFont="1"/>
    <xf numFmtId="166" fontId="18" fillId="22" borderId="0" xfId="0" applyNumberFormat="1" applyFont="1" applyFill="1"/>
    <xf numFmtId="0" fontId="9" fillId="0" borderId="63" xfId="0" applyFont="1" applyBorder="1"/>
    <xf numFmtId="0" fontId="9" fillId="0" borderId="64" xfId="0" applyFont="1" applyBorder="1"/>
    <xf numFmtId="175" fontId="7" fillId="0" borderId="60" xfId="0" applyNumberFormat="1" applyFont="1" applyBorder="1"/>
    <xf numFmtId="175" fontId="24" fillId="0" borderId="0" xfId="0" applyNumberFormat="1" applyFont="1" applyAlignment="1">
      <alignment horizontal="left" vertical="center"/>
    </xf>
    <xf numFmtId="175" fontId="8" fillId="0" borderId="0" xfId="0" applyNumberFormat="1" applyFont="1" applyAlignment="1">
      <alignment horizontal="center" vertical="center"/>
    </xf>
    <xf numFmtId="0" fontId="8" fillId="0" borderId="0" xfId="0" applyFont="1" applyAlignment="1">
      <alignment horizontal="right"/>
    </xf>
    <xf numFmtId="2" fontId="24" fillId="0" borderId="0" xfId="0" applyNumberFormat="1" applyFont="1" applyAlignment="1">
      <alignment horizontal="right"/>
    </xf>
    <xf numFmtId="44" fontId="8" fillId="0" borderId="0" xfId="0" applyNumberFormat="1" applyFont="1" applyAlignment="1">
      <alignment horizontal="center" wrapText="1"/>
    </xf>
    <xf numFmtId="0" fontId="8" fillId="0" borderId="0" xfId="0" applyFont="1" applyAlignment="1">
      <alignment horizontal="left" vertical="top"/>
    </xf>
    <xf numFmtId="44" fontId="24" fillId="0" borderId="0" xfId="0" applyNumberFormat="1" applyFont="1"/>
    <xf numFmtId="175" fontId="8" fillId="0" borderId="0" xfId="0" applyNumberFormat="1" applyFont="1" applyAlignment="1">
      <alignment horizontal="left" wrapText="1"/>
    </xf>
    <xf numFmtId="167" fontId="18" fillId="0" borderId="39" xfId="0" applyNumberFormat="1" applyFont="1" applyBorder="1"/>
    <xf numFmtId="0" fontId="8" fillId="0" borderId="60" xfId="0" applyFont="1" applyBorder="1"/>
    <xf numFmtId="166" fontId="8" fillId="0" borderId="0" xfId="0" applyNumberFormat="1" applyFont="1" applyAlignment="1">
      <alignment horizontal="right"/>
    </xf>
    <xf numFmtId="0" fontId="8" fillId="0" borderId="83" xfId="0" applyFont="1" applyBorder="1"/>
    <xf numFmtId="0" fontId="8" fillId="0" borderId="78" xfId="0" applyFont="1" applyBorder="1"/>
    <xf numFmtId="175" fontId="8" fillId="0" borderId="78" xfId="0" applyNumberFormat="1" applyFont="1" applyBorder="1"/>
    <xf numFmtId="1" fontId="8" fillId="0" borderId="78" xfId="0" applyNumberFormat="1" applyFont="1" applyBorder="1" applyAlignment="1">
      <alignment horizontal="center"/>
    </xf>
    <xf numFmtId="0" fontId="8" fillId="0" borderId="78" xfId="0" applyFont="1" applyBorder="1" applyAlignment="1">
      <alignment horizontal="center"/>
    </xf>
    <xf numFmtId="175" fontId="8" fillId="0" borderId="78" xfId="0" applyNumberFormat="1" applyFont="1" applyBorder="1" applyAlignment="1">
      <alignment horizontal="center"/>
    </xf>
    <xf numFmtId="2" fontId="8" fillId="0" borderId="78" xfId="0" applyNumberFormat="1" applyFont="1" applyBorder="1"/>
    <xf numFmtId="166" fontId="8" fillId="0" borderId="78" xfId="0" applyNumberFormat="1" applyFont="1" applyBorder="1" applyAlignment="1">
      <alignment horizontal="right"/>
    </xf>
    <xf numFmtId="0" fontId="8" fillId="0" borderId="85" xfId="0" applyFont="1" applyBorder="1"/>
    <xf numFmtId="44" fontId="8" fillId="0" borderId="62" xfId="0" applyNumberFormat="1" applyFont="1" applyBorder="1" applyAlignment="1">
      <alignment horizontal="center" vertical="top" wrapText="1"/>
    </xf>
    <xf numFmtId="44" fontId="8" fillId="0" borderId="64" xfId="0" applyNumberFormat="1" applyFont="1" applyBorder="1" applyAlignment="1">
      <alignment horizontal="center" vertical="top" wrapText="1"/>
    </xf>
    <xf numFmtId="44" fontId="8" fillId="0" borderId="63" xfId="0" applyNumberFormat="1" applyFont="1" applyBorder="1" applyAlignment="1">
      <alignment horizontal="center" vertical="top" wrapText="1"/>
    </xf>
    <xf numFmtId="0" fontId="7" fillId="0" borderId="86" xfId="0" applyFont="1" applyBorder="1"/>
    <xf numFmtId="0" fontId="8" fillId="0" borderId="61" xfId="0" applyFont="1" applyBorder="1" applyAlignment="1">
      <alignment horizontal="center" vertical="top" wrapText="1"/>
    </xf>
    <xf numFmtId="0" fontId="8" fillId="0" borderId="62" xfId="0" applyFont="1" applyBorder="1" applyAlignment="1">
      <alignment horizontal="center" vertical="top" wrapText="1"/>
    </xf>
    <xf numFmtId="0" fontId="7" fillId="0" borderId="87" xfId="0" applyFont="1" applyBorder="1"/>
    <xf numFmtId="0" fontId="8" fillId="0" borderId="53" xfId="0" applyFont="1" applyBorder="1" applyAlignment="1">
      <alignment horizontal="center" vertical="top" wrapText="1"/>
    </xf>
    <xf numFmtId="0" fontId="8" fillId="0" borderId="0" xfId="0" applyFont="1" applyAlignment="1">
      <alignment horizontal="center" vertical="top" wrapText="1"/>
    </xf>
    <xf numFmtId="0" fontId="8" fillId="0" borderId="65" xfId="0" applyFont="1" applyBorder="1" applyAlignment="1">
      <alignment horizontal="center" vertical="top" wrapText="1"/>
    </xf>
    <xf numFmtId="0" fontId="8" fillId="0" borderId="60" xfId="0" applyFont="1" applyBorder="1" applyAlignment="1">
      <alignment horizontal="center" vertical="top" wrapText="1"/>
    </xf>
    <xf numFmtId="0" fontId="29" fillId="0" borderId="0" xfId="0" applyFont="1"/>
    <xf numFmtId="0" fontId="8" fillId="0" borderId="63" xfId="0" applyFont="1" applyBorder="1" applyAlignment="1">
      <alignment horizontal="center" vertical="top" wrapText="1"/>
    </xf>
    <xf numFmtId="0" fontId="7" fillId="0" borderId="90" xfId="0" applyFont="1" applyBorder="1"/>
    <xf numFmtId="175" fontId="8" fillId="0" borderId="0" xfId="0" applyNumberFormat="1" applyFont="1" applyAlignment="1">
      <alignment wrapText="1"/>
    </xf>
    <xf numFmtId="1" fontId="8" fillId="0" borderId="0" xfId="0" applyNumberFormat="1" applyFont="1"/>
    <xf numFmtId="175" fontId="8" fillId="0" borderId="60" xfId="0" applyNumberFormat="1" applyFont="1" applyBorder="1" applyAlignment="1">
      <alignment horizontal="left" vertical="top" wrapText="1"/>
    </xf>
    <xf numFmtId="44" fontId="8" fillId="0" borderId="0" xfId="0" applyNumberFormat="1" applyFont="1" applyAlignment="1">
      <alignment horizontal="left" wrapText="1"/>
    </xf>
    <xf numFmtId="8" fontId="8" fillId="0" borderId="0" xfId="0" applyNumberFormat="1" applyFont="1"/>
    <xf numFmtId="44" fontId="9" fillId="0" borderId="93" xfId="0" applyNumberFormat="1" applyFont="1" applyBorder="1" applyAlignment="1">
      <alignment vertical="top"/>
    </xf>
    <xf numFmtId="1" fontId="30" fillId="0" borderId="93" xfId="0" applyNumberFormat="1" applyFont="1" applyBorder="1" applyAlignment="1">
      <alignment vertical="top"/>
    </xf>
    <xf numFmtId="44" fontId="9" fillId="0" borderId="96" xfId="0" applyNumberFormat="1" applyFont="1" applyBorder="1" applyAlignment="1">
      <alignment vertical="top"/>
    </xf>
    <xf numFmtId="1" fontId="30" fillId="0" borderId="96" xfId="0" applyNumberFormat="1" applyFont="1" applyBorder="1" applyAlignment="1">
      <alignment vertical="top"/>
    </xf>
    <xf numFmtId="0" fontId="9" fillId="0" borderId="96" xfId="0" applyFont="1" applyBorder="1" applyAlignment="1">
      <alignment vertical="top"/>
    </xf>
    <xf numFmtId="0" fontId="30" fillId="0" borderId="96" xfId="0" applyFont="1" applyBorder="1" applyAlignment="1">
      <alignment vertical="top"/>
    </xf>
    <xf numFmtId="0" fontId="18" fillId="0" borderId="55" xfId="0" applyFont="1" applyBorder="1" applyAlignment="1">
      <alignment vertical="top" wrapText="1"/>
    </xf>
    <xf numFmtId="0" fontId="18" fillId="0" borderId="56" xfId="0" applyFont="1" applyBorder="1" applyAlignment="1">
      <alignment vertical="top" wrapText="1"/>
    </xf>
    <xf numFmtId="0" fontId="18" fillId="0" borderId="57" xfId="0" applyFont="1" applyBorder="1" applyAlignment="1">
      <alignment vertical="top" wrapText="1"/>
    </xf>
    <xf numFmtId="179" fontId="24" fillId="25" borderId="0" xfId="0" applyNumberFormat="1" applyFont="1" applyFill="1"/>
    <xf numFmtId="0" fontId="24" fillId="25" borderId="76" xfId="0" applyFont="1" applyFill="1" applyBorder="1"/>
    <xf numFmtId="0" fontId="24" fillId="24" borderId="76" xfId="0" applyFont="1" applyFill="1" applyBorder="1"/>
    <xf numFmtId="166" fontId="32" fillId="0" borderId="1" xfId="0" applyNumberFormat="1" applyFont="1" applyBorder="1" applyAlignment="1">
      <alignment horizontal="left" wrapText="1"/>
    </xf>
    <xf numFmtId="0" fontId="8" fillId="0" borderId="60" xfId="0" applyFont="1" applyBorder="1" applyAlignment="1">
      <alignment horizontal="left"/>
    </xf>
    <xf numFmtId="0" fontId="9" fillId="0" borderId="62" xfId="0" applyFont="1" applyBorder="1"/>
    <xf numFmtId="166" fontId="8" fillId="0" borderId="0" xfId="0" applyNumberFormat="1" applyFont="1" applyAlignment="1">
      <alignment horizontal="left"/>
    </xf>
    <xf numFmtId="0" fontId="8" fillId="0" borderId="97" xfId="0" applyFont="1" applyBorder="1"/>
    <xf numFmtId="0" fontId="7" fillId="0" borderId="60" xfId="0" applyFont="1" applyBorder="1" applyAlignment="1">
      <alignment horizontal="left"/>
    </xf>
    <xf numFmtId="0" fontId="7" fillId="0" borderId="0" xfId="0" applyFont="1" applyAlignment="1">
      <alignment horizontal="left"/>
    </xf>
    <xf numFmtId="1" fontId="8" fillId="0" borderId="0" xfId="0" applyNumberFormat="1" applyFont="1" applyAlignment="1">
      <alignment horizontal="right"/>
    </xf>
    <xf numFmtId="175" fontId="8" fillId="25" borderId="60" xfId="0" applyNumberFormat="1" applyFont="1" applyFill="1" applyBorder="1"/>
    <xf numFmtId="175" fontId="8" fillId="25" borderId="0" xfId="0" applyNumberFormat="1" applyFont="1" applyFill="1"/>
    <xf numFmtId="175" fontId="8" fillId="25" borderId="0" xfId="0" applyNumberFormat="1" applyFont="1" applyFill="1" applyAlignment="1">
      <alignment horizontal="center"/>
    </xf>
    <xf numFmtId="175" fontId="8" fillId="25" borderId="0" xfId="0" applyNumberFormat="1" applyFont="1" applyFill="1" applyAlignment="1">
      <alignment wrapText="1"/>
    </xf>
    <xf numFmtId="175" fontId="8" fillId="24" borderId="0" xfId="0" applyNumberFormat="1" applyFont="1" applyFill="1"/>
    <xf numFmtId="175" fontId="8" fillId="24" borderId="0" xfId="0" applyNumberFormat="1" applyFont="1" applyFill="1" applyAlignment="1">
      <alignment horizontal="center"/>
    </xf>
    <xf numFmtId="175" fontId="8" fillId="24" borderId="0" xfId="0" applyNumberFormat="1" applyFont="1" applyFill="1" applyAlignment="1">
      <alignment wrapText="1"/>
    </xf>
    <xf numFmtId="175" fontId="8" fillId="24" borderId="60" xfId="0" applyNumberFormat="1" applyFont="1" applyFill="1" applyBorder="1"/>
    <xf numFmtId="175" fontId="8" fillId="25" borderId="63" xfId="0" applyNumberFormat="1" applyFont="1" applyFill="1" applyBorder="1"/>
    <xf numFmtId="2" fontId="8" fillId="25" borderId="58" xfId="0" applyNumberFormat="1" applyFont="1" applyFill="1" applyBorder="1"/>
    <xf numFmtId="166" fontId="18" fillId="0" borderId="39" xfId="0" applyNumberFormat="1" applyFont="1" applyBorder="1" applyAlignment="1">
      <alignment horizontal="right"/>
    </xf>
    <xf numFmtId="166" fontId="18" fillId="22" borderId="40" xfId="0" applyNumberFormat="1" applyFont="1" applyFill="1" applyBorder="1" applyAlignment="1">
      <alignment horizontal="right"/>
    </xf>
    <xf numFmtId="166" fontId="18" fillId="22" borderId="39" xfId="0" applyNumberFormat="1" applyFont="1" applyFill="1" applyBorder="1" applyAlignment="1">
      <alignment horizontal="right"/>
    </xf>
    <xf numFmtId="166" fontId="9" fillId="0" borderId="40" xfId="0" applyNumberFormat="1" applyFont="1" applyBorder="1"/>
    <xf numFmtId="167" fontId="18" fillId="0" borderId="39" xfId="0" applyNumberFormat="1" applyFont="1" applyBorder="1" applyAlignment="1">
      <alignment horizontal="right"/>
    </xf>
    <xf numFmtId="10" fontId="8" fillId="0" borderId="39" xfId="0" applyNumberFormat="1" applyFont="1" applyBorder="1" applyAlignment="1">
      <alignment horizontal="right"/>
    </xf>
    <xf numFmtId="10" fontId="9" fillId="0" borderId="40" xfId="0" applyNumberFormat="1" applyFont="1" applyBorder="1"/>
    <xf numFmtId="0" fontId="8" fillId="0" borderId="0" xfId="0" applyFont="1" applyAlignment="1">
      <alignment horizontal="right" wrapText="1"/>
    </xf>
    <xf numFmtId="0" fontId="8" fillId="0" borderId="0" xfId="0" applyFont="1" applyAlignment="1">
      <alignment horizontal="center" wrapText="1"/>
    </xf>
    <xf numFmtId="166" fontId="24" fillId="0" borderId="0" xfId="0" applyNumberFormat="1" applyFont="1" applyAlignment="1">
      <alignment horizontal="center"/>
    </xf>
    <xf numFmtId="0" fontId="24" fillId="0" borderId="0" xfId="0" applyFont="1" applyAlignment="1">
      <alignment vertical="top" wrapText="1"/>
    </xf>
    <xf numFmtId="15" fontId="8" fillId="0" borderId="0" xfId="0" applyNumberFormat="1" applyFont="1" applyAlignment="1">
      <alignment horizontal="center"/>
    </xf>
    <xf numFmtId="10" fontId="7" fillId="0" borderId="48" xfId="0" applyNumberFormat="1" applyFont="1" applyBorder="1"/>
    <xf numFmtId="0" fontId="24" fillId="25" borderId="0" xfId="0" applyFont="1" applyFill="1" applyAlignment="1">
      <alignment horizontal="left"/>
    </xf>
    <xf numFmtId="175" fontId="24" fillId="25" borderId="0" xfId="0" applyNumberFormat="1" applyFont="1" applyFill="1" applyAlignment="1">
      <alignment horizontal="left"/>
    </xf>
    <xf numFmtId="0" fontId="24" fillId="24" borderId="0" xfId="0" applyFont="1" applyFill="1" applyAlignment="1">
      <alignment horizontal="left"/>
    </xf>
    <xf numFmtId="175" fontId="24" fillId="24" borderId="0" xfId="0" applyNumberFormat="1" applyFont="1" applyFill="1" applyAlignment="1">
      <alignment horizontal="left"/>
    </xf>
    <xf numFmtId="1" fontId="24" fillId="25" borderId="0" xfId="0" applyNumberFormat="1" applyFont="1" applyFill="1" applyAlignment="1">
      <alignment horizontal="left"/>
    </xf>
    <xf numFmtId="1" fontId="24" fillId="24" borderId="0" xfId="0" applyNumberFormat="1" applyFont="1" applyFill="1" applyAlignment="1">
      <alignment horizontal="left"/>
    </xf>
    <xf numFmtId="0" fontId="29" fillId="23" borderId="0" xfId="0" applyFont="1" applyFill="1"/>
    <xf numFmtId="0" fontId="24" fillId="21" borderId="0" xfId="0" applyFont="1" applyFill="1"/>
    <xf numFmtId="0" fontId="25" fillId="31" borderId="98" xfId="0" applyFont="1" applyFill="1" applyBorder="1" applyAlignment="1">
      <alignment horizontal="left"/>
    </xf>
    <xf numFmtId="0" fontId="25" fillId="31" borderId="0" xfId="0" applyFont="1" applyFill="1"/>
    <xf numFmtId="0" fontId="25" fillId="31" borderId="98" xfId="0" applyFont="1" applyFill="1" applyBorder="1"/>
    <xf numFmtId="0" fontId="25" fillId="31" borderId="99" xfId="0" applyFont="1" applyFill="1" applyBorder="1"/>
    <xf numFmtId="0" fontId="29" fillId="0" borderId="98" xfId="0" applyFont="1" applyBorder="1"/>
    <xf numFmtId="0" fontId="33" fillId="0" borderId="100" xfId="0" applyFont="1" applyBorder="1"/>
    <xf numFmtId="0" fontId="33" fillId="0" borderId="101" xfId="0" applyFont="1" applyBorder="1"/>
    <xf numFmtId="0" fontId="24" fillId="25" borderId="0" xfId="0" applyFont="1" applyFill="1" applyAlignment="1">
      <alignment horizontal="right" vertical="top"/>
    </xf>
    <xf numFmtId="0" fontId="24" fillId="25" borderId="102" xfId="0" applyFont="1" applyFill="1" applyBorder="1" applyAlignment="1">
      <alignment horizontal="right" vertical="top"/>
    </xf>
    <xf numFmtId="0" fontId="24" fillId="24" borderId="0" xfId="0" applyFont="1" applyFill="1" applyAlignment="1">
      <alignment horizontal="right" vertical="top"/>
    </xf>
    <xf numFmtId="0" fontId="24" fillId="24" borderId="75" xfId="0" applyFont="1" applyFill="1" applyBorder="1" applyAlignment="1">
      <alignment horizontal="left"/>
    </xf>
    <xf numFmtId="0" fontId="24" fillId="24" borderId="103" xfId="0" applyFont="1" applyFill="1" applyBorder="1" applyAlignment="1">
      <alignment horizontal="left"/>
    </xf>
    <xf numFmtId="0" fontId="24" fillId="24" borderId="79" xfId="0" applyFont="1" applyFill="1" applyBorder="1" applyAlignment="1">
      <alignment horizontal="left"/>
    </xf>
    <xf numFmtId="175" fontId="24" fillId="25" borderId="76" xfId="0" applyNumberFormat="1" applyFont="1" applyFill="1" applyBorder="1" applyAlignment="1">
      <alignment horizontal="left"/>
    </xf>
    <xf numFmtId="166" fontId="24" fillId="25" borderId="0" xfId="0" applyNumberFormat="1" applyFont="1" applyFill="1" applyAlignment="1">
      <alignment horizontal="left"/>
    </xf>
    <xf numFmtId="0" fontId="24" fillId="24" borderId="76" xfId="0" applyFont="1" applyFill="1" applyBorder="1" applyAlignment="1">
      <alignment horizontal="left"/>
    </xf>
    <xf numFmtId="166" fontId="24" fillId="24" borderId="0" xfId="0" applyNumberFormat="1" applyFont="1" applyFill="1" applyAlignment="1">
      <alignment horizontal="left"/>
    </xf>
    <xf numFmtId="175" fontId="24" fillId="24" borderId="76" xfId="0" applyNumberFormat="1" applyFont="1" applyFill="1" applyBorder="1" applyAlignment="1">
      <alignment horizontal="left"/>
    </xf>
    <xf numFmtId="175" fontId="34" fillId="24" borderId="0" xfId="0" applyNumberFormat="1" applyFont="1" applyFill="1" applyAlignment="1">
      <alignment horizontal="left"/>
    </xf>
    <xf numFmtId="3" fontId="8" fillId="0" borderId="0" xfId="0" applyNumberFormat="1" applyFont="1"/>
    <xf numFmtId="0" fontId="8" fillId="0" borderId="58" xfId="0" applyFont="1" applyBorder="1" applyAlignment="1">
      <alignment wrapText="1"/>
    </xf>
    <xf numFmtId="3" fontId="8" fillId="0" borderId="58" xfId="0" applyNumberFormat="1" applyFont="1" applyBorder="1"/>
    <xf numFmtId="177" fontId="24" fillId="24" borderId="0" xfId="0" applyNumberFormat="1" applyFont="1" applyFill="1" applyAlignment="1">
      <alignment horizontal="left"/>
    </xf>
    <xf numFmtId="177" fontId="24" fillId="25" borderId="0" xfId="0" applyNumberFormat="1" applyFont="1" applyFill="1" applyAlignment="1">
      <alignment horizontal="left"/>
    </xf>
    <xf numFmtId="167" fontId="24" fillId="25" borderId="0" xfId="0" applyNumberFormat="1" applyFont="1" applyFill="1" applyAlignment="1">
      <alignment horizontal="right"/>
    </xf>
    <xf numFmtId="44" fontId="8" fillId="25" borderId="0" xfId="0" applyNumberFormat="1" applyFont="1" applyFill="1" applyAlignment="1">
      <alignment horizontal="center"/>
    </xf>
    <xf numFmtId="166" fontId="24" fillId="24" borderId="0" xfId="0" applyNumberFormat="1" applyFont="1" applyFill="1" applyAlignment="1">
      <alignment horizontal="right"/>
    </xf>
    <xf numFmtId="44" fontId="24" fillId="24" borderId="0" xfId="0" applyNumberFormat="1" applyFont="1" applyFill="1" applyAlignment="1">
      <alignment horizontal="right"/>
    </xf>
    <xf numFmtId="167" fontId="24" fillId="24" borderId="0" xfId="0" applyNumberFormat="1" applyFont="1" applyFill="1" applyAlignment="1">
      <alignment horizontal="right"/>
    </xf>
    <xf numFmtId="44" fontId="8" fillId="24" borderId="0" xfId="0" applyNumberFormat="1" applyFont="1" applyFill="1" applyAlignment="1">
      <alignment horizontal="center"/>
    </xf>
    <xf numFmtId="166" fontId="24" fillId="25" borderId="0" xfId="0" applyNumberFormat="1" applyFont="1" applyFill="1" applyAlignment="1">
      <alignment horizontal="right"/>
    </xf>
    <xf numFmtId="0" fontId="8" fillId="25" borderId="0" xfId="0" applyFont="1" applyFill="1"/>
    <xf numFmtId="166" fontId="8" fillId="25" borderId="0" xfId="0" applyNumberFormat="1" applyFont="1" applyFill="1" applyAlignment="1">
      <alignment horizontal="center"/>
    </xf>
    <xf numFmtId="1" fontId="8" fillId="25" borderId="0" xfId="0" applyNumberFormat="1" applyFont="1" applyFill="1" applyAlignment="1">
      <alignment horizontal="center"/>
    </xf>
    <xf numFmtId="166" fontId="8" fillId="24" borderId="0" xfId="0" applyNumberFormat="1" applyFont="1" applyFill="1" applyAlignment="1">
      <alignment horizontal="center"/>
    </xf>
    <xf numFmtId="1" fontId="8" fillId="24" borderId="0" xfId="0" applyNumberFormat="1" applyFont="1" applyFill="1" applyAlignment="1">
      <alignment horizontal="center"/>
    </xf>
    <xf numFmtId="1" fontId="8" fillId="0" borderId="60" xfId="0" applyNumberFormat="1" applyFont="1" applyBorder="1" applyAlignment="1">
      <alignment horizontal="left"/>
    </xf>
    <xf numFmtId="0" fontId="29" fillId="20" borderId="32" xfId="0" applyFont="1" applyFill="1" applyBorder="1"/>
    <xf numFmtId="0" fontId="24" fillId="20" borderId="33" xfId="0" applyFont="1" applyFill="1" applyBorder="1"/>
    <xf numFmtId="0" fontId="24" fillId="21" borderId="33" xfId="0" applyFont="1" applyFill="1" applyBorder="1"/>
    <xf numFmtId="14" fontId="24" fillId="0" borderId="0" xfId="0" applyNumberFormat="1" applyFont="1" applyAlignment="1">
      <alignment horizontal="left"/>
    </xf>
    <xf numFmtId="0" fontId="24" fillId="0" borderId="35" xfId="0" applyFont="1" applyBorder="1"/>
    <xf numFmtId="10" fontId="24" fillId="0" borderId="0" xfId="0" applyNumberFormat="1" applyFont="1"/>
    <xf numFmtId="10" fontId="29" fillId="0" borderId="0" xfId="0" applyNumberFormat="1" applyFont="1"/>
    <xf numFmtId="0" fontId="24" fillId="0" borderId="36" xfId="0" applyFont="1" applyBorder="1"/>
    <xf numFmtId="0" fontId="29" fillId="0" borderId="37" xfId="0" applyFont="1" applyBorder="1"/>
    <xf numFmtId="0" fontId="29" fillId="0" borderId="38" xfId="0" applyFont="1" applyBorder="1"/>
    <xf numFmtId="10" fontId="29" fillId="0" borderId="36" xfId="0" applyNumberFormat="1" applyFont="1" applyBorder="1"/>
    <xf numFmtId="10" fontId="29" fillId="0" borderId="37" xfId="0" applyNumberFormat="1" applyFont="1" applyBorder="1"/>
    <xf numFmtId="10" fontId="29" fillId="0" borderId="38" xfId="0" applyNumberFormat="1" applyFont="1" applyBorder="1"/>
    <xf numFmtId="0" fontId="29" fillId="0" borderId="39" xfId="0" applyFont="1" applyBorder="1"/>
    <xf numFmtId="0" fontId="24" fillId="0" borderId="40" xfId="0" applyFont="1" applyBorder="1"/>
    <xf numFmtId="10" fontId="29" fillId="0" borderId="39" xfId="0" applyNumberFormat="1" applyFont="1" applyBorder="1"/>
    <xf numFmtId="10" fontId="24" fillId="0" borderId="39" xfId="0" applyNumberFormat="1" applyFont="1" applyBorder="1"/>
    <xf numFmtId="166" fontId="24" fillId="0" borderId="40" xfId="0" applyNumberFormat="1" applyFont="1" applyBorder="1"/>
    <xf numFmtId="0" fontId="24" fillId="0" borderId="39" xfId="0" applyFont="1" applyBorder="1"/>
    <xf numFmtId="10" fontId="24" fillId="0" borderId="40" xfId="0" applyNumberFormat="1" applyFont="1" applyBorder="1"/>
    <xf numFmtId="0" fontId="24" fillId="0" borderId="42" xfId="0" applyFont="1" applyBorder="1"/>
    <xf numFmtId="0" fontId="24" fillId="0" borderId="43" xfId="0" applyFont="1" applyBorder="1"/>
    <xf numFmtId="10" fontId="24" fillId="0" borderId="42" xfId="0" applyNumberFormat="1" applyFont="1" applyBorder="1"/>
    <xf numFmtId="10" fontId="24" fillId="0" borderId="43" xfId="0" applyNumberFormat="1" applyFont="1" applyBorder="1"/>
    <xf numFmtId="0" fontId="29" fillId="0" borderId="42" xfId="0" applyFont="1" applyBorder="1"/>
    <xf numFmtId="0" fontId="29" fillId="17" borderId="44" xfId="0" applyFont="1" applyFill="1" applyBorder="1"/>
    <xf numFmtId="0" fontId="25" fillId="0" borderId="53" xfId="0" applyFont="1" applyBorder="1" applyAlignment="1">
      <alignment horizontal="left" wrapText="1"/>
    </xf>
    <xf numFmtId="0" fontId="25" fillId="0" borderId="0" xfId="0" applyFont="1"/>
    <xf numFmtId="0" fontId="33" fillId="0" borderId="0" xfId="0" applyFont="1"/>
    <xf numFmtId="10" fontId="33" fillId="0" borderId="0" xfId="0" applyNumberFormat="1" applyFont="1"/>
    <xf numFmtId="0" fontId="36" fillId="0" borderId="0" xfId="0" applyFont="1"/>
    <xf numFmtId="1" fontId="24" fillId="0" borderId="0" xfId="0" applyNumberFormat="1" applyFont="1" applyAlignment="1">
      <alignment horizontal="left"/>
    </xf>
    <xf numFmtId="175" fontId="24" fillId="0" borderId="0" xfId="0" applyNumberFormat="1" applyFont="1" applyAlignment="1">
      <alignment horizontal="left"/>
    </xf>
    <xf numFmtId="0" fontId="24" fillId="0" borderId="0" xfId="0" applyFont="1" applyAlignment="1">
      <alignment horizontal="center"/>
    </xf>
    <xf numFmtId="175" fontId="24" fillId="0" borderId="0" xfId="0" applyNumberFormat="1" applyFont="1" applyAlignment="1">
      <alignment horizontal="center"/>
    </xf>
    <xf numFmtId="2" fontId="24" fillId="0" borderId="58" xfId="0" applyNumberFormat="1" applyFont="1" applyBorder="1"/>
    <xf numFmtId="0" fontId="29" fillId="21" borderId="59" xfId="0" applyFont="1" applyFill="1" applyBorder="1"/>
    <xf numFmtId="0" fontId="29" fillId="0" borderId="60" xfId="0" applyFont="1" applyBorder="1"/>
    <xf numFmtId="0" fontId="29" fillId="0" borderId="53" xfId="0" applyFont="1" applyBorder="1"/>
    <xf numFmtId="175" fontId="24" fillId="0" borderId="60" xfId="0" applyNumberFormat="1" applyFont="1" applyBorder="1" applyAlignment="1">
      <alignment horizontal="left"/>
    </xf>
    <xf numFmtId="0" fontId="24" fillId="0" borderId="63" xfId="0" applyFont="1" applyBorder="1" applyAlignment="1">
      <alignment horizontal="left"/>
    </xf>
    <xf numFmtId="2" fontId="24" fillId="0" borderId="58" xfId="0" applyNumberFormat="1" applyFont="1" applyBorder="1" applyAlignment="1">
      <alignment horizontal="left"/>
    </xf>
    <xf numFmtId="166" fontId="24" fillId="0" borderId="58" xfId="0" applyNumberFormat="1" applyFont="1" applyBorder="1" applyAlignment="1">
      <alignment horizontal="left"/>
    </xf>
    <xf numFmtId="0" fontId="24" fillId="0" borderId="58" xfId="0" applyFont="1" applyBorder="1"/>
    <xf numFmtId="0" fontId="29" fillId="0" borderId="65" xfId="0" applyFont="1" applyBorder="1"/>
    <xf numFmtId="2" fontId="24" fillId="0" borderId="0" xfId="0" applyNumberFormat="1" applyFont="1" applyAlignment="1">
      <alignment horizontal="left"/>
    </xf>
    <xf numFmtId="44" fontId="24" fillId="0" borderId="0" xfId="0" applyNumberFormat="1" applyFont="1" applyAlignment="1">
      <alignment horizontal="left"/>
    </xf>
    <xf numFmtId="2" fontId="24" fillId="0" borderId="0" xfId="0" applyNumberFormat="1" applyFont="1" applyAlignment="1">
      <alignment horizontal="center"/>
    </xf>
    <xf numFmtId="0" fontId="24" fillId="0" borderId="58" xfId="0" applyFont="1" applyBorder="1" applyAlignment="1">
      <alignment horizontal="center"/>
    </xf>
    <xf numFmtId="175" fontId="24" fillId="0" borderId="0" xfId="0" applyNumberFormat="1" applyFont="1"/>
    <xf numFmtId="0" fontId="29" fillId="0" borderId="0" xfId="0" applyFont="1" applyAlignment="1">
      <alignment horizontal="center"/>
    </xf>
    <xf numFmtId="44" fontId="24" fillId="0" borderId="0" xfId="0" applyNumberFormat="1" applyFont="1" applyAlignment="1">
      <alignment horizontal="center"/>
    </xf>
    <xf numFmtId="0" fontId="8" fillId="25" borderId="0" xfId="0" applyFont="1" applyFill="1" applyAlignment="1">
      <alignment wrapText="1"/>
    </xf>
    <xf numFmtId="0" fontId="8" fillId="25" borderId="0" xfId="0" applyFont="1" applyFill="1" applyAlignment="1">
      <alignment horizontal="right"/>
    </xf>
    <xf numFmtId="0" fontId="8" fillId="25" borderId="0" xfId="0" applyFont="1" applyFill="1" applyAlignment="1">
      <alignment horizontal="right" wrapText="1"/>
    </xf>
    <xf numFmtId="175" fontId="9" fillId="25" borderId="0" xfId="0" applyNumberFormat="1" applyFont="1" applyFill="1"/>
    <xf numFmtId="0" fontId="8" fillId="24" borderId="0" xfId="0" applyFont="1" applyFill="1" applyAlignment="1">
      <alignment wrapText="1"/>
    </xf>
    <xf numFmtId="0" fontId="8" fillId="24" borderId="0" xfId="0" applyFont="1" applyFill="1" applyAlignment="1">
      <alignment horizontal="right"/>
    </xf>
    <xf numFmtId="0" fontId="8" fillId="24" borderId="0" xfId="0" applyFont="1" applyFill="1" applyAlignment="1">
      <alignment horizontal="right" wrapText="1"/>
    </xf>
    <xf numFmtId="175" fontId="9" fillId="24" borderId="0" xfId="0" applyNumberFormat="1" applyFont="1" applyFill="1"/>
    <xf numFmtId="0" fontId="9" fillId="25" borderId="0" xfId="0" applyFont="1" applyFill="1"/>
    <xf numFmtId="0" fontId="9" fillId="25" borderId="0" xfId="0" applyFont="1" applyFill="1" applyAlignment="1">
      <alignment horizontal="right"/>
    </xf>
    <xf numFmtId="175" fontId="9" fillId="25" borderId="0" xfId="0" applyNumberFormat="1" applyFont="1" applyFill="1" applyAlignment="1">
      <alignment horizontal="right"/>
    </xf>
    <xf numFmtId="1" fontId="8" fillId="25" borderId="0" xfId="0" applyNumberFormat="1" applyFont="1" applyFill="1" applyAlignment="1">
      <alignment horizontal="right"/>
    </xf>
    <xf numFmtId="175" fontId="8" fillId="25" borderId="0" xfId="0" applyNumberFormat="1" applyFont="1" applyFill="1" applyAlignment="1">
      <alignment horizontal="right"/>
    </xf>
    <xf numFmtId="166" fontId="8" fillId="25" borderId="0" xfId="0" applyNumberFormat="1" applyFont="1" applyFill="1"/>
    <xf numFmtId="0" fontId="8" fillId="24" borderId="78" xfId="0" applyFont="1" applyFill="1" applyBorder="1"/>
    <xf numFmtId="1" fontId="8" fillId="24" borderId="0" xfId="0" applyNumberFormat="1" applyFont="1" applyFill="1" applyAlignment="1">
      <alignment horizontal="right"/>
    </xf>
    <xf numFmtId="175" fontId="8" fillId="24" borderId="0" xfId="0" applyNumberFormat="1" applyFont="1" applyFill="1" applyAlignment="1">
      <alignment horizontal="right"/>
    </xf>
    <xf numFmtId="166" fontId="8" fillId="24" borderId="0" xfId="0" applyNumberFormat="1" applyFont="1" applyFill="1"/>
    <xf numFmtId="0" fontId="37" fillId="0" borderId="1" xfId="0" applyFont="1" applyBorder="1" applyAlignment="1">
      <alignment wrapText="1"/>
    </xf>
    <xf numFmtId="166" fontId="7" fillId="0" borderId="40" xfId="0" applyNumberFormat="1" applyFont="1" applyBorder="1"/>
    <xf numFmtId="8" fontId="29" fillId="0" borderId="0" xfId="0" applyNumberFormat="1" applyFont="1" applyAlignment="1">
      <alignment horizontal="right"/>
    </xf>
    <xf numFmtId="0" fontId="29" fillId="0" borderId="0" xfId="0" applyFont="1" applyAlignment="1">
      <alignment horizontal="right"/>
    </xf>
    <xf numFmtId="0" fontId="29" fillId="24" borderId="0" xfId="0" applyFont="1" applyFill="1"/>
    <xf numFmtId="0" fontId="7" fillId="0" borderId="0" xfId="0" applyFont="1" applyAlignment="1">
      <alignment vertical="top" wrapText="1"/>
    </xf>
    <xf numFmtId="0" fontId="7" fillId="0" borderId="67" xfId="0" applyFont="1" applyBorder="1" applyAlignment="1">
      <alignment vertical="top" wrapText="1"/>
    </xf>
    <xf numFmtId="0" fontId="11" fillId="0" borderId="0" xfId="0" applyFont="1"/>
    <xf numFmtId="8" fontId="11" fillId="0" borderId="0" xfId="0" applyNumberFormat="1" applyFont="1"/>
    <xf numFmtId="8" fontId="24" fillId="0" borderId="0" xfId="0" applyNumberFormat="1" applyFont="1" applyAlignment="1">
      <alignment horizontal="right"/>
    </xf>
    <xf numFmtId="0" fontId="38" fillId="0" borderId="0" xfId="0" applyFont="1" applyAlignment="1">
      <alignment horizontal="right"/>
    </xf>
    <xf numFmtId="0" fontId="8" fillId="0" borderId="0" xfId="0" quotePrefix="1" applyFont="1" applyAlignment="1">
      <alignment horizontal="left"/>
    </xf>
    <xf numFmtId="0" fontId="28" fillId="0" borderId="0" xfId="0" quotePrefix="1" applyFont="1"/>
    <xf numFmtId="49" fontId="8" fillId="0" borderId="0" xfId="0" applyNumberFormat="1" applyFont="1"/>
    <xf numFmtId="0" fontId="7" fillId="0" borderId="61" xfId="0" applyFont="1" applyBorder="1" applyAlignment="1">
      <alignment horizontal="center"/>
    </xf>
    <xf numFmtId="0" fontId="7" fillId="0" borderId="89" xfId="0" applyFont="1" applyBorder="1"/>
    <xf numFmtId="0" fontId="8" fillId="0" borderId="67" xfId="0" applyFont="1" applyBorder="1" applyAlignment="1">
      <alignment vertical="top" wrapText="1"/>
    </xf>
    <xf numFmtId="0" fontId="8" fillId="0" borderId="71" xfId="0" applyFont="1" applyBorder="1" applyAlignment="1">
      <alignment vertical="top" wrapText="1"/>
    </xf>
    <xf numFmtId="0" fontId="8" fillId="0" borderId="72" xfId="0" applyFont="1" applyBorder="1" applyAlignment="1">
      <alignment vertical="top" wrapText="1"/>
    </xf>
    <xf numFmtId="0" fontId="8" fillId="0" borderId="73" xfId="0" applyFont="1" applyBorder="1" applyAlignment="1">
      <alignment vertical="top" wrapText="1"/>
    </xf>
    <xf numFmtId="0" fontId="8" fillId="0" borderId="74" xfId="0" applyFont="1" applyBorder="1" applyAlignment="1">
      <alignment vertical="top" wrapText="1"/>
    </xf>
    <xf numFmtId="0" fontId="11" fillId="0" borderId="44" xfId="0" applyFont="1" applyBorder="1" applyAlignment="1">
      <alignment horizontal="center"/>
    </xf>
    <xf numFmtId="175" fontId="39" fillId="0" borderId="60" xfId="0" applyNumberFormat="1" applyFont="1" applyBorder="1"/>
    <xf numFmtId="44" fontId="39" fillId="0" borderId="0" xfId="0" applyNumberFormat="1" applyFont="1" applyAlignment="1">
      <alignment horizontal="left"/>
    </xf>
    <xf numFmtId="0" fontId="40" fillId="0" borderId="44" xfId="0" applyFont="1" applyBorder="1" applyAlignment="1">
      <alignment horizontal="center"/>
    </xf>
    <xf numFmtId="0" fontId="1" fillId="2" borderId="44" xfId="0" applyFont="1" applyFill="1" applyBorder="1"/>
    <xf numFmtId="164" fontId="1" fillId="2" borderId="44" xfId="0" applyNumberFormat="1" applyFont="1" applyFill="1" applyBorder="1" applyAlignment="1">
      <alignment horizontal="center"/>
    </xf>
    <xf numFmtId="0" fontId="1" fillId="3" borderId="44" xfId="0" applyFont="1" applyFill="1" applyBorder="1"/>
    <xf numFmtId="164" fontId="1" fillId="3" borderId="44" xfId="0" applyNumberFormat="1" applyFont="1" applyFill="1" applyBorder="1" applyAlignment="1">
      <alignment horizontal="center"/>
    </xf>
    <xf numFmtId="0" fontId="2" fillId="4" borderId="44" xfId="0" applyFont="1" applyFill="1" applyBorder="1"/>
    <xf numFmtId="0" fontId="1" fillId="5" borderId="44" xfId="0" applyFont="1" applyFill="1" applyBorder="1"/>
    <xf numFmtId="164" fontId="1" fillId="5" borderId="44" xfId="0" applyNumberFormat="1" applyFont="1" applyFill="1" applyBorder="1" applyAlignment="1">
      <alignment horizontal="center"/>
    </xf>
    <xf numFmtId="167" fontId="9" fillId="0" borderId="0" xfId="0" applyNumberFormat="1" applyFont="1"/>
    <xf numFmtId="169" fontId="9" fillId="0" borderId="25" xfId="0" applyNumberFormat="1" applyFont="1" applyBorder="1"/>
    <xf numFmtId="0" fontId="11" fillId="10" borderId="11" xfId="0" applyFont="1" applyFill="1" applyBorder="1" applyAlignment="1">
      <alignment horizontal="right"/>
    </xf>
    <xf numFmtId="170" fontId="11" fillId="10" borderId="12" xfId="0" applyNumberFormat="1" applyFont="1" applyFill="1" applyBorder="1" applyAlignment="1">
      <alignment horizontal="center"/>
    </xf>
    <xf numFmtId="0" fontId="11" fillId="0" borderId="11" xfId="0" applyFont="1" applyBorder="1" applyAlignment="1">
      <alignment horizontal="right"/>
    </xf>
    <xf numFmtId="170" fontId="11" fillId="0" borderId="12" xfId="0" applyNumberFormat="1" applyFont="1" applyBorder="1"/>
    <xf numFmtId="171" fontId="11" fillId="10" borderId="12" xfId="0" applyNumberFormat="1" applyFont="1" applyFill="1" applyBorder="1" applyAlignment="1">
      <alignment horizontal="center"/>
    </xf>
    <xf numFmtId="170" fontId="11" fillId="0" borderId="12" xfId="0" applyNumberFormat="1" applyFont="1" applyBorder="1" applyAlignment="1">
      <alignment horizontal="center"/>
    </xf>
    <xf numFmtId="0" fontId="11" fillId="0" borderId="13" xfId="0" applyFont="1" applyBorder="1" applyAlignment="1">
      <alignment horizontal="right"/>
    </xf>
    <xf numFmtId="170" fontId="11" fillId="0" borderId="14" xfId="0" applyNumberFormat="1" applyFont="1" applyBorder="1" applyAlignment="1">
      <alignment horizontal="center"/>
    </xf>
    <xf numFmtId="0" fontId="11" fillId="0" borderId="44" xfId="0" applyFont="1" applyBorder="1" applyAlignment="1">
      <alignment horizontal="right"/>
    </xf>
    <xf numFmtId="170" fontId="11" fillId="0" borderId="44" xfId="0" applyNumberFormat="1" applyFont="1" applyBorder="1" applyAlignment="1">
      <alignment horizontal="center"/>
    </xf>
    <xf numFmtId="170" fontId="11" fillId="0" borderId="0" xfId="0" applyNumberFormat="1" applyFont="1" applyAlignment="1">
      <alignment horizontal="center"/>
    </xf>
    <xf numFmtId="0" fontId="8" fillId="15" borderId="44" xfId="0" applyFont="1" applyFill="1" applyBorder="1"/>
    <xf numFmtId="0" fontId="8" fillId="15" borderId="34" xfId="0" applyFont="1" applyFill="1" applyBorder="1"/>
    <xf numFmtId="0" fontId="8" fillId="17" borderId="20" xfId="0" applyFont="1" applyFill="1" applyBorder="1" applyAlignment="1">
      <alignment horizontal="center"/>
    </xf>
    <xf numFmtId="165" fontId="18" fillId="12" borderId="20" xfId="0" applyNumberFormat="1" applyFont="1" applyFill="1" applyBorder="1"/>
    <xf numFmtId="0" fontId="8" fillId="17" borderId="20" xfId="0" applyFont="1" applyFill="1" applyBorder="1"/>
    <xf numFmtId="166" fontId="18" fillId="17" borderId="20" xfId="0" applyNumberFormat="1" applyFont="1" applyFill="1" applyBorder="1"/>
    <xf numFmtId="169" fontId="8" fillId="17" borderId="20" xfId="0" applyNumberFormat="1" applyFont="1" applyFill="1" applyBorder="1"/>
    <xf numFmtId="0" fontId="8" fillId="13" borderId="20" xfId="0" applyFont="1" applyFill="1" applyBorder="1" applyAlignment="1">
      <alignment horizontal="center"/>
    </xf>
    <xf numFmtId="168" fontId="8" fillId="13" borderId="20" xfId="0" applyNumberFormat="1" applyFont="1" applyFill="1" applyBorder="1" applyAlignment="1">
      <alignment horizontal="center"/>
    </xf>
    <xf numFmtId="10" fontId="8" fillId="15" borderId="34" xfId="0" applyNumberFormat="1" applyFont="1" applyFill="1" applyBorder="1"/>
    <xf numFmtId="0" fontId="8" fillId="20" borderId="34" xfId="0" applyFont="1" applyFill="1" applyBorder="1"/>
    <xf numFmtId="0" fontId="8" fillId="21" borderId="34" xfId="0" applyFont="1" applyFill="1" applyBorder="1" applyAlignment="1">
      <alignment horizontal="right"/>
    </xf>
    <xf numFmtId="0" fontId="8" fillId="21" borderId="34" xfId="0" applyFont="1" applyFill="1" applyBorder="1"/>
    <xf numFmtId="0" fontId="8" fillId="20" borderId="44" xfId="0" applyFont="1" applyFill="1" applyBorder="1" applyAlignment="1">
      <alignment horizontal="left"/>
    </xf>
    <xf numFmtId="0" fontId="8" fillId="20" borderId="83" xfId="0" applyFont="1" applyFill="1" applyBorder="1"/>
    <xf numFmtId="0" fontId="8" fillId="21" borderId="44" xfId="0" applyFont="1" applyFill="1" applyBorder="1" applyAlignment="1">
      <alignment horizontal="right"/>
    </xf>
    <xf numFmtId="14" fontId="8" fillId="21" borderId="44" xfId="0" applyNumberFormat="1" applyFont="1" applyFill="1" applyBorder="1" applyAlignment="1">
      <alignment horizontal="left"/>
    </xf>
    <xf numFmtId="0" fontId="8" fillId="21" borderId="83" xfId="0" applyFont="1" applyFill="1" applyBorder="1"/>
    <xf numFmtId="0" fontId="7" fillId="20" borderId="35" xfId="0" applyFont="1" applyFill="1" applyBorder="1"/>
    <xf numFmtId="14" fontId="8" fillId="20" borderId="78" xfId="0" applyNumberFormat="1" applyFont="1" applyFill="1" applyBorder="1" applyAlignment="1">
      <alignment horizontal="left"/>
    </xf>
    <xf numFmtId="0" fontId="8" fillId="20" borderId="85" xfId="0" applyFont="1" applyFill="1" applyBorder="1"/>
    <xf numFmtId="0" fontId="7" fillId="21" borderId="35" xfId="0" applyFont="1" applyFill="1" applyBorder="1"/>
    <xf numFmtId="0" fontId="7" fillId="21" borderId="78" xfId="0" applyFont="1" applyFill="1" applyBorder="1"/>
    <xf numFmtId="14" fontId="8" fillId="21" borderId="78" xfId="0" applyNumberFormat="1" applyFont="1" applyFill="1" applyBorder="1" applyAlignment="1">
      <alignment horizontal="left"/>
    </xf>
    <xf numFmtId="0" fontId="8" fillId="21" borderId="85" xfId="0" applyFont="1" applyFill="1" applyBorder="1"/>
    <xf numFmtId="0" fontId="8" fillId="20" borderId="44" xfId="0" applyFont="1" applyFill="1" applyBorder="1"/>
    <xf numFmtId="14" fontId="8" fillId="20" borderId="44" xfId="0" applyNumberFormat="1" applyFont="1" applyFill="1" applyBorder="1" applyAlignment="1">
      <alignment horizontal="left"/>
    </xf>
    <xf numFmtId="0" fontId="8" fillId="21" borderId="44" xfId="0" applyFont="1" applyFill="1" applyBorder="1"/>
    <xf numFmtId="0" fontId="7" fillId="0" borderId="32" xfId="0" applyFont="1" applyBorder="1"/>
    <xf numFmtId="0" fontId="8" fillId="0" borderId="25" xfId="0" applyFont="1" applyBorder="1"/>
    <xf numFmtId="44" fontId="8" fillId="20" borderId="83" xfId="0" applyNumberFormat="1" applyFont="1" applyFill="1" applyBorder="1"/>
    <xf numFmtId="0" fontId="8" fillId="20" borderId="85" xfId="0" applyFont="1" applyFill="1" applyBorder="1" applyAlignment="1">
      <alignment horizontal="right"/>
    </xf>
    <xf numFmtId="0" fontId="8" fillId="0" borderId="32" xfId="0" applyFont="1" applyBorder="1"/>
    <xf numFmtId="0" fontId="7" fillId="2" borderId="44" xfId="0" applyFont="1" applyFill="1" applyBorder="1"/>
    <xf numFmtId="10" fontId="7" fillId="2" borderId="44" xfId="0" applyNumberFormat="1" applyFont="1" applyFill="1" applyBorder="1"/>
    <xf numFmtId="0" fontId="8" fillId="0" borderId="84" xfId="0" applyFont="1" applyBorder="1"/>
    <xf numFmtId="166" fontId="18" fillId="0" borderId="84" xfId="0" applyNumberFormat="1" applyFont="1" applyBorder="1"/>
    <xf numFmtId="0" fontId="7" fillId="23" borderId="44" xfId="0" applyFont="1" applyFill="1" applyBorder="1"/>
    <xf numFmtId="0" fontId="8" fillId="0" borderId="59" xfId="0" applyFont="1" applyBorder="1"/>
    <xf numFmtId="2" fontId="8" fillId="0" borderId="59" xfId="0" applyNumberFormat="1" applyFont="1" applyBorder="1" applyAlignment="1">
      <alignment horizontal="center"/>
    </xf>
    <xf numFmtId="1" fontId="8" fillId="0" borderId="59" xfId="0" applyNumberFormat="1" applyFont="1" applyBorder="1" applyAlignment="1">
      <alignment horizontal="center"/>
    </xf>
    <xf numFmtId="0" fontId="8" fillId="0" borderId="59" xfId="0" applyFont="1" applyBorder="1" applyAlignment="1">
      <alignment horizontal="center"/>
    </xf>
    <xf numFmtId="175" fontId="8" fillId="0" borderId="59" xfId="0" applyNumberFormat="1" applyFont="1" applyBorder="1" applyAlignment="1">
      <alignment horizontal="center"/>
    </xf>
    <xf numFmtId="175" fontId="8" fillId="0" borderId="59" xfId="0" applyNumberFormat="1" applyFont="1" applyBorder="1" applyAlignment="1">
      <alignment horizontal="right"/>
    </xf>
    <xf numFmtId="0" fontId="7" fillId="21" borderId="44" xfId="0" applyFont="1" applyFill="1" applyBorder="1"/>
    <xf numFmtId="44" fontId="8" fillId="0" borderId="59" xfId="0" applyNumberFormat="1" applyFont="1" applyBorder="1" applyAlignment="1">
      <alignment horizontal="center"/>
    </xf>
    <xf numFmtId="14" fontId="8" fillId="21" borderId="44" xfId="0" applyNumberFormat="1" applyFont="1" applyFill="1" applyBorder="1"/>
    <xf numFmtId="175" fontId="11" fillId="25" borderId="0" xfId="0" applyNumberFormat="1" applyFont="1" applyFill="1"/>
    <xf numFmtId="175" fontId="11" fillId="24" borderId="0" xfId="0" applyNumberFormat="1" applyFont="1" applyFill="1"/>
    <xf numFmtId="0" fontId="11" fillId="24" borderId="0" xfId="0" applyFont="1" applyFill="1"/>
    <xf numFmtId="175" fontId="11" fillId="17" borderId="0" xfId="0" applyNumberFormat="1" applyFont="1" applyFill="1"/>
    <xf numFmtId="0" fontId="11" fillId="17" borderId="0" xfId="0" applyFont="1" applyFill="1"/>
    <xf numFmtId="175" fontId="11" fillId="17" borderId="75" xfId="0" applyNumberFormat="1" applyFont="1" applyFill="1" applyBorder="1"/>
    <xf numFmtId="0" fontId="11" fillId="17" borderId="75" xfId="0" applyFont="1" applyFill="1" applyBorder="1"/>
    <xf numFmtId="0" fontId="11" fillId="25" borderId="0" xfId="0" applyFont="1" applyFill="1"/>
    <xf numFmtId="1" fontId="11" fillId="24" borderId="75" xfId="0" applyNumberFormat="1" applyFont="1" applyFill="1" applyBorder="1"/>
    <xf numFmtId="0" fontId="11" fillId="24" borderId="75" xfId="0" applyFont="1" applyFill="1" applyBorder="1"/>
    <xf numFmtId="0" fontId="11" fillId="25" borderId="77" xfId="0" applyFont="1" applyFill="1" applyBorder="1"/>
    <xf numFmtId="0" fontId="11" fillId="24" borderId="77" xfId="0" applyFont="1" applyFill="1" applyBorder="1"/>
    <xf numFmtId="175" fontId="11" fillId="24" borderId="76" xfId="0" applyNumberFormat="1" applyFont="1" applyFill="1" applyBorder="1"/>
    <xf numFmtId="175" fontId="11" fillId="25" borderId="76" xfId="0" applyNumberFormat="1" applyFont="1" applyFill="1" applyBorder="1"/>
    <xf numFmtId="1" fontId="8" fillId="0" borderId="59" xfId="0" applyNumberFormat="1" applyFont="1" applyBorder="1" applyAlignment="1">
      <alignment horizontal="left"/>
    </xf>
    <xf numFmtId="0" fontId="8" fillId="0" borderId="59" xfId="0" applyFont="1" applyBorder="1" applyAlignment="1">
      <alignment horizontal="left"/>
    </xf>
    <xf numFmtId="175" fontId="8" fillId="0" borderId="59" xfId="0" applyNumberFormat="1" applyFont="1" applyBorder="1" applyAlignment="1">
      <alignment horizontal="left"/>
    </xf>
    <xf numFmtId="44" fontId="11" fillId="25" borderId="77" xfId="0" applyNumberFormat="1" applyFont="1" applyFill="1" applyBorder="1"/>
    <xf numFmtId="44" fontId="11" fillId="24" borderId="77" xfId="0" applyNumberFormat="1" applyFont="1" applyFill="1" applyBorder="1"/>
    <xf numFmtId="2" fontId="8" fillId="0" borderId="59" xfId="0" applyNumberFormat="1" applyFont="1" applyBorder="1" applyAlignment="1">
      <alignment horizontal="left"/>
    </xf>
    <xf numFmtId="44" fontId="8" fillId="0" borderId="59" xfId="0" applyNumberFormat="1" applyFont="1" applyBorder="1" applyAlignment="1">
      <alignment horizontal="left"/>
    </xf>
    <xf numFmtId="0" fontId="8" fillId="20" borderId="78" xfId="0" applyFont="1" applyFill="1" applyBorder="1" applyAlignment="1">
      <alignment horizontal="left"/>
    </xf>
    <xf numFmtId="0" fontId="8" fillId="21" borderId="34" xfId="0" applyFont="1" applyFill="1" applyBorder="1" applyAlignment="1">
      <alignment horizontal="left"/>
    </xf>
    <xf numFmtId="44" fontId="8" fillId="26" borderId="83" xfId="0" applyNumberFormat="1" applyFont="1" applyFill="1" applyBorder="1"/>
    <xf numFmtId="0" fontId="8" fillId="0" borderId="33" xfId="0" applyFont="1" applyBorder="1" applyAlignment="1">
      <alignment horizontal="right"/>
    </xf>
    <xf numFmtId="0" fontId="8" fillId="26" borderId="85" xfId="0" applyFont="1" applyFill="1" applyBorder="1" applyAlignment="1">
      <alignment horizontal="right"/>
    </xf>
    <xf numFmtId="10" fontId="8" fillId="0" borderId="84" xfId="0" applyNumberFormat="1" applyFont="1" applyBorder="1"/>
    <xf numFmtId="0" fontId="11" fillId="25" borderId="75" xfId="0" applyFont="1" applyFill="1" applyBorder="1"/>
    <xf numFmtId="2" fontId="11" fillId="25" borderId="75" xfId="0" applyNumberFormat="1" applyFont="1" applyFill="1" applyBorder="1"/>
    <xf numFmtId="1" fontId="11" fillId="25" borderId="75" xfId="0" applyNumberFormat="1" applyFont="1" applyFill="1" applyBorder="1"/>
    <xf numFmtId="175" fontId="11" fillId="25" borderId="75" xfId="0" applyNumberFormat="1" applyFont="1" applyFill="1" applyBorder="1"/>
    <xf numFmtId="2" fontId="11" fillId="25" borderId="79" xfId="0" applyNumberFormat="1" applyFont="1" applyFill="1" applyBorder="1"/>
    <xf numFmtId="1" fontId="11" fillId="25" borderId="0" xfId="0" applyNumberFormat="1" applyFont="1" applyFill="1"/>
    <xf numFmtId="1" fontId="11" fillId="24" borderId="0" xfId="0" applyNumberFormat="1" applyFont="1" applyFill="1"/>
    <xf numFmtId="0" fontId="11" fillId="24" borderId="80" xfId="0" applyFont="1" applyFill="1" applyBorder="1"/>
    <xf numFmtId="175" fontId="11" fillId="24" borderId="75" xfId="0" applyNumberFormat="1" applyFont="1" applyFill="1" applyBorder="1"/>
    <xf numFmtId="44" fontId="11" fillId="24" borderId="81" xfId="0" applyNumberFormat="1" applyFont="1" applyFill="1" applyBorder="1"/>
    <xf numFmtId="44" fontId="8" fillId="0" borderId="33" xfId="0" applyNumberFormat="1" applyFont="1" applyBorder="1" applyAlignment="1">
      <alignment horizontal="center"/>
    </xf>
    <xf numFmtId="14" fontId="8" fillId="21" borderId="44" xfId="0" applyNumberFormat="1" applyFont="1" applyFill="1" applyBorder="1" applyAlignment="1">
      <alignment horizontal="right"/>
    </xf>
    <xf numFmtId="0" fontId="9" fillId="0" borderId="0" xfId="0" applyFont="1" applyAlignment="1">
      <alignment horizontal="left"/>
    </xf>
    <xf numFmtId="14" fontId="24" fillId="21" borderId="78" xfId="0" applyNumberFormat="1" applyFont="1" applyFill="1" applyBorder="1" applyAlignment="1">
      <alignment horizontal="left"/>
    </xf>
    <xf numFmtId="0" fontId="8" fillId="20" borderId="44" xfId="0" applyFont="1" applyFill="1" applyBorder="1" applyAlignment="1">
      <alignment horizontal="right"/>
    </xf>
    <xf numFmtId="0" fontId="18" fillId="20" borderId="44" xfId="0" applyFont="1" applyFill="1" applyBorder="1"/>
    <xf numFmtId="0" fontId="18" fillId="20" borderId="44" xfId="0" applyFont="1" applyFill="1" applyBorder="1" applyAlignment="1">
      <alignment horizontal="left"/>
    </xf>
    <xf numFmtId="0" fontId="9" fillId="0" borderId="59" xfId="0" applyFont="1" applyBorder="1"/>
    <xf numFmtId="0" fontId="8" fillId="29" borderId="44" xfId="0" applyFont="1" applyFill="1" applyBorder="1" applyAlignment="1">
      <alignment horizontal="center"/>
    </xf>
    <xf numFmtId="0" fontId="18" fillId="29" borderId="44" xfId="0" applyFont="1" applyFill="1" applyBorder="1" applyAlignment="1">
      <alignment horizontal="center"/>
    </xf>
    <xf numFmtId="0" fontId="11" fillId="0" borderId="1" xfId="0" applyFont="1" applyBorder="1" applyAlignment="1">
      <alignment horizontal="left" wrapText="1"/>
    </xf>
    <xf numFmtId="0" fontId="9" fillId="0" borderId="1" xfId="0" applyFont="1" applyBorder="1" applyAlignment="1">
      <alignment horizontal="left" vertical="top" wrapText="1"/>
    </xf>
    <xf numFmtId="1" fontId="11" fillId="0" borderId="1" xfId="0" applyNumberFormat="1" applyFont="1" applyBorder="1" applyAlignment="1">
      <alignment horizontal="left" wrapText="1"/>
    </xf>
    <xf numFmtId="0" fontId="11" fillId="0" borderId="1" xfId="0" applyFont="1" applyBorder="1" applyAlignment="1">
      <alignment horizontal="center" wrapText="1"/>
    </xf>
    <xf numFmtId="171" fontId="24" fillId="21" borderId="78" xfId="0" applyNumberFormat="1" applyFont="1" applyFill="1" applyBorder="1"/>
    <xf numFmtId="0" fontId="18" fillId="30" borderId="44" xfId="0" applyFont="1" applyFill="1" applyBorder="1" applyAlignment="1">
      <alignment horizontal="left"/>
    </xf>
    <xf numFmtId="0" fontId="8" fillId="30" borderId="44" xfId="0" applyFont="1" applyFill="1" applyBorder="1"/>
    <xf numFmtId="0" fontId="24" fillId="25" borderId="44" xfId="0" applyFont="1" applyFill="1" applyBorder="1"/>
    <xf numFmtId="0" fontId="24" fillId="25" borderId="44" xfId="0" applyFont="1" applyFill="1" applyBorder="1" applyAlignment="1">
      <alignment horizontal="center" vertical="center"/>
    </xf>
    <xf numFmtId="0" fontId="24" fillId="25" borderId="44" xfId="0" applyFont="1" applyFill="1" applyBorder="1" applyAlignment="1">
      <alignment horizontal="center"/>
    </xf>
    <xf numFmtId="44" fontId="8" fillId="0" borderId="59" xfId="0" applyNumberFormat="1" applyFont="1" applyBorder="1" applyAlignment="1">
      <alignment horizontal="center" vertical="top" wrapText="1"/>
    </xf>
    <xf numFmtId="0" fontId="7" fillId="21" borderId="34" xfId="0" applyFont="1" applyFill="1" applyBorder="1"/>
    <xf numFmtId="14" fontId="7" fillId="21" borderId="78" xfId="0" applyNumberFormat="1" applyFont="1" applyFill="1" applyBorder="1"/>
    <xf numFmtId="14" fontId="7" fillId="21" borderId="44" xfId="0" applyNumberFormat="1" applyFont="1" applyFill="1" applyBorder="1"/>
    <xf numFmtId="0" fontId="9" fillId="0" borderId="92" xfId="0" applyFont="1" applyBorder="1" applyAlignment="1">
      <alignment vertical="top"/>
    </xf>
    <xf numFmtId="0" fontId="9" fillId="0" borderId="93" xfId="0" applyFont="1" applyBorder="1" applyAlignment="1">
      <alignment horizontal="right" vertical="top"/>
    </xf>
    <xf numFmtId="0" fontId="9" fillId="0" borderId="94" xfId="0" applyFont="1" applyBorder="1" applyAlignment="1">
      <alignment horizontal="right" vertical="top"/>
    </xf>
    <xf numFmtId="166" fontId="9" fillId="0" borderId="93" xfId="0" applyNumberFormat="1" applyFont="1" applyBorder="1" applyAlignment="1">
      <alignment horizontal="right" vertical="top"/>
    </xf>
    <xf numFmtId="44" fontId="9" fillId="0" borderId="94" xfId="0" applyNumberFormat="1" applyFont="1" applyBorder="1" applyAlignment="1">
      <alignment horizontal="right" vertical="top"/>
    </xf>
    <xf numFmtId="0" fontId="9" fillId="0" borderId="95" xfId="0" applyFont="1" applyBorder="1" applyAlignment="1">
      <alignment vertical="top"/>
    </xf>
    <xf numFmtId="0" fontId="9" fillId="0" borderId="96" xfId="0" applyFont="1" applyBorder="1" applyAlignment="1">
      <alignment horizontal="right" vertical="top"/>
    </xf>
    <xf numFmtId="44" fontId="9" fillId="0" borderId="96" xfId="0" applyNumberFormat="1" applyFont="1" applyBorder="1" applyAlignment="1">
      <alignment horizontal="right" vertical="top"/>
    </xf>
    <xf numFmtId="0" fontId="24" fillId="21" borderId="44" xfId="0" applyFont="1" applyFill="1" applyBorder="1"/>
    <xf numFmtId="0" fontId="24" fillId="24" borderId="44" xfId="0" applyFont="1" applyFill="1" applyBorder="1"/>
    <xf numFmtId="0" fontId="24" fillId="24" borderId="44" xfId="0" applyFont="1" applyFill="1" applyBorder="1" applyAlignment="1">
      <alignment wrapText="1"/>
    </xf>
    <xf numFmtId="0" fontId="24" fillId="24" borderId="44" xfId="0" applyFont="1" applyFill="1" applyBorder="1" applyAlignment="1">
      <alignment horizontal="left"/>
    </xf>
    <xf numFmtId="44" fontId="11" fillId="0" borderId="1" xfId="0" applyNumberFormat="1" applyFont="1" applyBorder="1" applyAlignment="1">
      <alignment horizontal="left" wrapText="1"/>
    </xf>
    <xf numFmtId="180" fontId="7" fillId="21" borderId="78" xfId="0" applyNumberFormat="1" applyFont="1" applyFill="1" applyBorder="1" applyAlignment="1">
      <alignment horizontal="left"/>
    </xf>
    <xf numFmtId="1" fontId="8" fillId="25" borderId="59" xfId="0" applyNumberFormat="1" applyFont="1" applyFill="1" applyBorder="1" applyAlignment="1">
      <alignment horizontal="center"/>
    </xf>
    <xf numFmtId="175" fontId="8" fillId="25" borderId="59" xfId="0" applyNumberFormat="1" applyFont="1" applyFill="1" applyBorder="1" applyAlignment="1">
      <alignment horizontal="center"/>
    </xf>
    <xf numFmtId="0" fontId="8" fillId="32" borderId="44" xfId="0" applyFont="1" applyFill="1" applyBorder="1"/>
    <xf numFmtId="175" fontId="8" fillId="0" borderId="59" xfId="0" applyNumberFormat="1" applyFont="1" applyBorder="1"/>
    <xf numFmtId="166" fontId="11" fillId="0" borderId="1" xfId="0" applyNumberFormat="1" applyFont="1" applyBorder="1" applyAlignment="1">
      <alignment horizontal="left" wrapText="1"/>
    </xf>
    <xf numFmtId="2" fontId="11" fillId="0" borderId="1" xfId="0" applyNumberFormat="1" applyFont="1" applyBorder="1" applyAlignment="1">
      <alignment horizontal="left" wrapText="1"/>
    </xf>
    <xf numFmtId="167" fontId="11" fillId="0" borderId="1" xfId="0" applyNumberFormat="1" applyFont="1" applyBorder="1" applyAlignment="1">
      <alignment horizontal="left" wrapText="1"/>
    </xf>
    <xf numFmtId="0" fontId="12" fillId="0" borderId="1" xfId="0" applyFont="1" applyBorder="1" applyAlignment="1">
      <alignment horizontal="left" wrapText="1"/>
    </xf>
    <xf numFmtId="166" fontId="12" fillId="0" borderId="1" xfId="0" applyNumberFormat="1" applyFont="1" applyBorder="1" applyAlignment="1">
      <alignment horizontal="left" wrapText="1"/>
    </xf>
    <xf numFmtId="2" fontId="12" fillId="0" borderId="1" xfId="0" applyNumberFormat="1" applyFont="1" applyBorder="1" applyAlignment="1">
      <alignment horizontal="left" wrapText="1"/>
    </xf>
    <xf numFmtId="1" fontId="12" fillId="0" borderId="1" xfId="0" applyNumberFormat="1" applyFont="1" applyBorder="1" applyAlignment="1">
      <alignment horizontal="center" wrapText="1"/>
    </xf>
    <xf numFmtId="167" fontId="12" fillId="0" borderId="1" xfId="0" applyNumberFormat="1" applyFont="1" applyBorder="1" applyAlignment="1">
      <alignment horizontal="left" wrapText="1"/>
    </xf>
    <xf numFmtId="44" fontId="12" fillId="0" borderId="1" xfId="0" applyNumberFormat="1" applyFont="1" applyBorder="1" applyAlignment="1">
      <alignment horizontal="left" wrapText="1"/>
    </xf>
    <xf numFmtId="178" fontId="11" fillId="0" borderId="1" xfId="0" applyNumberFormat="1" applyFont="1" applyBorder="1" applyAlignment="1">
      <alignment horizontal="left" wrapText="1"/>
    </xf>
    <xf numFmtId="0" fontId="24" fillId="20" borderId="34" xfId="0" applyFont="1" applyFill="1" applyBorder="1"/>
    <xf numFmtId="0" fontId="24" fillId="21" borderId="34" xfId="0" applyFont="1" applyFill="1" applyBorder="1"/>
    <xf numFmtId="0" fontId="29" fillId="20" borderId="35" xfId="0" applyFont="1" applyFill="1" applyBorder="1"/>
    <xf numFmtId="0" fontId="24" fillId="20" borderId="78" xfId="0" applyFont="1" applyFill="1" applyBorder="1" applyAlignment="1">
      <alignment horizontal="left"/>
    </xf>
    <xf numFmtId="0" fontId="24" fillId="20" borderId="85" xfId="0" applyFont="1" applyFill="1" applyBorder="1"/>
    <xf numFmtId="170" fontId="24" fillId="21" borderId="78" xfId="0" applyNumberFormat="1" applyFont="1" applyFill="1" applyBorder="1" applyAlignment="1">
      <alignment horizontal="left"/>
    </xf>
    <xf numFmtId="0" fontId="24" fillId="21" borderId="85" xfId="0" applyFont="1" applyFill="1" applyBorder="1"/>
    <xf numFmtId="0" fontId="24" fillId="20" borderId="44" xfId="0" applyFont="1" applyFill="1" applyBorder="1"/>
    <xf numFmtId="14" fontId="24" fillId="20" borderId="44" xfId="0" applyNumberFormat="1" applyFont="1" applyFill="1" applyBorder="1" applyAlignment="1">
      <alignment horizontal="left"/>
    </xf>
    <xf numFmtId="14" fontId="24" fillId="21" borderId="44" xfId="0" applyNumberFormat="1" applyFont="1" applyFill="1" applyBorder="1" applyAlignment="1">
      <alignment horizontal="left"/>
    </xf>
    <xf numFmtId="0" fontId="29" fillId="0" borderId="32" xfId="0" applyFont="1" applyBorder="1"/>
    <xf numFmtId="0" fontId="24" fillId="0" borderId="25" xfId="0" applyFont="1" applyBorder="1"/>
    <xf numFmtId="44" fontId="24" fillId="20" borderId="83" xfId="0" applyNumberFormat="1" applyFont="1" applyFill="1" applyBorder="1"/>
    <xf numFmtId="0" fontId="24" fillId="20" borderId="85" xfId="0" applyFont="1" applyFill="1" applyBorder="1" applyAlignment="1">
      <alignment horizontal="right"/>
    </xf>
    <xf numFmtId="0" fontId="24" fillId="20" borderId="44" xfId="0" applyFont="1" applyFill="1" applyBorder="1" applyAlignment="1">
      <alignment horizontal="right"/>
    </xf>
    <xf numFmtId="0" fontId="29" fillId="2" borderId="44" xfId="0" applyFont="1" applyFill="1" applyBorder="1"/>
    <xf numFmtId="10" fontId="29" fillId="2" borderId="44" xfId="0" applyNumberFormat="1" applyFont="1" applyFill="1" applyBorder="1"/>
    <xf numFmtId="0" fontId="11" fillId="0" borderId="39" xfId="0" applyFont="1" applyBorder="1"/>
    <xf numFmtId="0" fontId="24" fillId="0" borderId="84" xfId="0" applyFont="1" applyBorder="1"/>
    <xf numFmtId="0" fontId="29" fillId="23" borderId="44" xfId="0" applyFont="1" applyFill="1" applyBorder="1"/>
    <xf numFmtId="0" fontId="24" fillId="0" borderId="59" xfId="0" applyFont="1" applyBorder="1" applyAlignment="1">
      <alignment horizontal="left"/>
    </xf>
    <xf numFmtId="2" fontId="24" fillId="0" borderId="59" xfId="0" applyNumberFormat="1" applyFont="1" applyBorder="1" applyAlignment="1">
      <alignment horizontal="left"/>
    </xf>
    <xf numFmtId="1" fontId="24" fillId="0" borderId="59" xfId="0" applyNumberFormat="1" applyFont="1" applyBorder="1" applyAlignment="1">
      <alignment horizontal="left"/>
    </xf>
    <xf numFmtId="175" fontId="24" fillId="0" borderId="59" xfId="0" applyNumberFormat="1" applyFont="1" applyBorder="1" applyAlignment="1">
      <alignment horizontal="left"/>
    </xf>
    <xf numFmtId="0" fontId="24" fillId="0" borderId="59" xfId="0" applyFont="1" applyBorder="1"/>
    <xf numFmtId="2" fontId="24" fillId="0" borderId="59" xfId="0" applyNumberFormat="1" applyFont="1" applyBorder="1" applyAlignment="1">
      <alignment horizontal="center"/>
    </xf>
    <xf numFmtId="1" fontId="24" fillId="0" borderId="59" xfId="0" applyNumberFormat="1" applyFont="1" applyBorder="1" applyAlignment="1">
      <alignment horizontal="center"/>
    </xf>
    <xf numFmtId="175" fontId="24" fillId="0" borderId="59" xfId="0" applyNumberFormat="1" applyFont="1" applyBorder="1" applyAlignment="1">
      <alignment horizontal="center"/>
    </xf>
    <xf numFmtId="0" fontId="29" fillId="21" borderId="44" xfId="0" applyFont="1" applyFill="1" applyBorder="1"/>
    <xf numFmtId="44" fontId="24" fillId="0" borderId="59" xfId="0" applyNumberFormat="1" applyFont="1" applyBorder="1" applyAlignment="1">
      <alignment horizontal="left"/>
    </xf>
    <xf numFmtId="0" fontId="39" fillId="21" borderId="34" xfId="0" applyFont="1" applyFill="1" applyBorder="1"/>
    <xf numFmtId="171" fontId="39" fillId="21" borderId="78" xfId="0" applyNumberFormat="1" applyFont="1" applyFill="1" applyBorder="1"/>
    <xf numFmtId="0" fontId="9" fillId="24" borderId="0" xfId="0" applyFont="1" applyFill="1"/>
    <xf numFmtId="0" fontId="9" fillId="25" borderId="62" xfId="0" applyFont="1" applyFill="1" applyBorder="1"/>
    <xf numFmtId="0" fontId="9" fillId="24" borderId="62" xfId="0" applyFont="1" applyFill="1" applyBorder="1"/>
    <xf numFmtId="181" fontId="7" fillId="21" borderId="78" xfId="0" applyNumberFormat="1" applyFont="1" applyFill="1" applyBorder="1"/>
    <xf numFmtId="14" fontId="0" fillId="0" borderId="0" xfId="0" applyNumberFormat="1"/>
    <xf numFmtId="0" fontId="10" fillId="6" borderId="18" xfId="0" applyFont="1" applyFill="1" applyBorder="1" applyAlignment="1">
      <alignment horizontal="center"/>
    </xf>
    <xf numFmtId="0" fontId="13" fillId="0" borderId="2" xfId="0" applyFont="1" applyBorder="1"/>
    <xf numFmtId="0" fontId="13" fillId="0" borderId="3" xfId="0" applyFont="1" applyBorder="1"/>
    <xf numFmtId="0" fontId="9" fillId="7" borderId="18" xfId="0" applyFont="1" applyFill="1" applyBorder="1" applyAlignment="1">
      <alignment horizontal="center"/>
    </xf>
    <xf numFmtId="169" fontId="9" fillId="0" borderId="2" xfId="0" applyNumberFormat="1" applyFont="1" applyBorder="1" applyAlignment="1">
      <alignment horizontal="center"/>
    </xf>
    <xf numFmtId="0" fontId="9" fillId="0" borderId="18" xfId="0" applyFont="1" applyBorder="1" applyAlignment="1">
      <alignment horizontal="center"/>
    </xf>
    <xf numFmtId="0" fontId="14" fillId="0" borderId="4" xfId="0" applyFont="1" applyBorder="1" applyAlignment="1">
      <alignment horizontal="center" vertical="center"/>
    </xf>
    <xf numFmtId="0" fontId="13" fillId="0" borderId="5" xfId="0" applyFont="1" applyBorder="1"/>
    <xf numFmtId="0" fontId="13" fillId="0" borderId="6" xfId="0" applyFont="1" applyBorder="1"/>
    <xf numFmtId="0" fontId="13" fillId="0" borderId="7" xfId="0" applyFont="1" applyBorder="1"/>
    <xf numFmtId="0" fontId="0" fillId="0" borderId="0" xfId="0"/>
    <xf numFmtId="0" fontId="13" fillId="0" borderId="8" xfId="0" applyFont="1" applyBorder="1"/>
    <xf numFmtId="0" fontId="13" fillId="0" borderId="9" xfId="0" applyFont="1" applyBorder="1"/>
    <xf numFmtId="0" fontId="13" fillId="0" borderId="16" xfId="0" applyFont="1" applyBorder="1"/>
    <xf numFmtId="0" fontId="13" fillId="0" borderId="10" xfId="0" applyFont="1" applyBorder="1"/>
    <xf numFmtId="0" fontId="7" fillId="13" borderId="78" xfId="0" applyFont="1" applyFill="1" applyBorder="1" applyAlignment="1">
      <alignment horizontal="center"/>
    </xf>
    <xf numFmtId="0" fontId="13" fillId="0" borderId="78" xfId="0" applyFont="1" applyBorder="1"/>
    <xf numFmtId="0" fontId="7" fillId="14" borderId="78" xfId="0" applyFont="1" applyFill="1" applyBorder="1" applyAlignment="1">
      <alignment horizontal="center"/>
    </xf>
    <xf numFmtId="0" fontId="7" fillId="15" borderId="25" xfId="0" applyFont="1" applyFill="1" applyBorder="1" applyAlignment="1">
      <alignment horizontal="center"/>
    </xf>
    <xf numFmtId="0" fontId="13" fillId="0" borderId="44" xfId="0" applyFont="1" applyBorder="1"/>
    <xf numFmtId="0" fontId="7" fillId="11" borderId="78" xfId="0" applyFont="1" applyFill="1" applyBorder="1" applyAlignment="1">
      <alignment horizontal="center"/>
    </xf>
    <xf numFmtId="0" fontId="7" fillId="12" borderId="78" xfId="0" applyFont="1" applyFill="1" applyBorder="1" applyAlignment="1">
      <alignment horizontal="center"/>
    </xf>
    <xf numFmtId="0" fontId="8" fillId="0" borderId="0" xfId="0" applyFont="1"/>
    <xf numFmtId="0" fontId="7" fillId="0" borderId="66" xfId="0" applyFont="1" applyBorder="1"/>
    <xf numFmtId="0" fontId="13" fillId="0" borderId="67" xfId="0" applyFont="1" applyBorder="1"/>
    <xf numFmtId="0" fontId="7" fillId="0" borderId="53" xfId="0" applyFont="1" applyBorder="1"/>
    <xf numFmtId="0" fontId="13" fillId="0" borderId="69" xfId="0" applyFont="1" applyBorder="1"/>
    <xf numFmtId="0" fontId="8" fillId="0" borderId="0" xfId="0" applyFont="1" applyAlignment="1">
      <alignment vertical="top" wrapText="1"/>
    </xf>
    <xf numFmtId="0" fontId="13" fillId="0" borderId="59" xfId="0" applyFont="1" applyBorder="1"/>
    <xf numFmtId="0" fontId="8" fillId="0" borderId="70" xfId="0" applyFont="1" applyBorder="1" applyAlignment="1">
      <alignment vertical="top" wrapText="1"/>
    </xf>
    <xf numFmtId="0" fontId="13" fillId="0" borderId="71" xfId="0" applyFont="1" applyBorder="1"/>
    <xf numFmtId="0" fontId="13" fillId="0" borderId="72" xfId="0" applyFont="1" applyBorder="1"/>
    <xf numFmtId="0" fontId="13" fillId="0" borderId="73" xfId="0" applyFont="1" applyBorder="1"/>
    <xf numFmtId="0" fontId="13" fillId="0" borderId="74" xfId="0" applyFont="1" applyBorder="1"/>
    <xf numFmtId="0" fontId="8" fillId="0" borderId="60" xfId="0" applyFont="1" applyBorder="1" applyAlignment="1">
      <alignment vertical="top" wrapText="1"/>
    </xf>
    <xf numFmtId="0" fontId="13" fillId="0" borderId="62" xfId="0" applyFont="1" applyBorder="1"/>
    <xf numFmtId="0" fontId="13" fillId="0" borderId="60" xfId="0" applyFont="1" applyBorder="1"/>
    <xf numFmtId="0" fontId="13" fillId="0" borderId="63" xfId="0" applyFont="1" applyBorder="1"/>
    <xf numFmtId="0" fontId="13" fillId="0" borderId="64" xfId="0" applyFont="1" applyBorder="1"/>
    <xf numFmtId="0" fontId="7" fillId="0" borderId="65" xfId="0" applyFont="1" applyBorder="1" applyAlignment="1">
      <alignment horizontal="center"/>
    </xf>
    <xf numFmtId="0" fontId="13" fillId="0" borderId="53" xfId="0" applyFont="1" applyBorder="1"/>
    <xf numFmtId="0" fontId="13" fillId="0" borderId="61" xfId="0" applyFont="1" applyBorder="1"/>
    <xf numFmtId="44" fontId="8" fillId="0" borderId="60" xfId="0" applyNumberFormat="1" applyFont="1" applyBorder="1" applyAlignment="1">
      <alignment horizontal="center" vertical="top" wrapText="1"/>
    </xf>
    <xf numFmtId="0" fontId="8" fillId="0" borderId="68" xfId="0" applyFont="1" applyBorder="1" applyAlignment="1">
      <alignment vertical="top" wrapText="1"/>
    </xf>
    <xf numFmtId="0" fontId="13" fillId="0" borderId="66" xfId="0" applyFont="1" applyBorder="1"/>
    <xf numFmtId="0" fontId="7" fillId="0" borderId="53" xfId="0" applyFont="1" applyBorder="1" applyAlignment="1">
      <alignment horizontal="center"/>
    </xf>
    <xf numFmtId="0" fontId="13" fillId="0" borderId="54" xfId="0" applyFont="1" applyBorder="1"/>
    <xf numFmtId="0" fontId="18" fillId="0" borderId="0" xfId="0" applyFont="1" applyAlignment="1">
      <alignment vertical="top" wrapText="1"/>
    </xf>
    <xf numFmtId="0" fontId="13" fillId="0" borderId="55" xfId="0" applyFont="1" applyBorder="1"/>
    <xf numFmtId="0" fontId="13" fillId="0" borderId="56" xfId="0" applyFont="1" applyBorder="1"/>
    <xf numFmtId="0" fontId="13" fillId="0" borderId="57" xfId="0" applyFont="1" applyBorder="1"/>
    <xf numFmtId="0" fontId="8" fillId="0" borderId="48" xfId="0" applyFont="1" applyBorder="1"/>
    <xf numFmtId="0" fontId="13" fillId="0" borderId="49" xfId="0" applyFont="1" applyBorder="1"/>
    <xf numFmtId="0" fontId="8" fillId="0" borderId="50" xfId="0" applyFont="1" applyBorder="1"/>
    <xf numFmtId="0" fontId="13" fillId="0" borderId="51" xfId="0" applyFont="1" applyBorder="1"/>
    <xf numFmtId="0" fontId="13" fillId="0" borderId="52" xfId="0" applyFont="1" applyBorder="1"/>
    <xf numFmtId="0" fontId="7" fillId="19" borderId="32" xfId="0" applyFont="1" applyFill="1" applyBorder="1"/>
    <xf numFmtId="0" fontId="13" fillId="0" borderId="34" xfId="0" applyFont="1" applyBorder="1"/>
    <xf numFmtId="0" fontId="13" fillId="0" borderId="33" xfId="0" applyFont="1" applyBorder="1"/>
    <xf numFmtId="0" fontId="19" fillId="0" borderId="32" xfId="0" applyFont="1" applyBorder="1" applyAlignment="1">
      <alignment horizontal="center" vertical="center"/>
    </xf>
    <xf numFmtId="0" fontId="7" fillId="17" borderId="78" xfId="0" applyFont="1" applyFill="1" applyBorder="1" applyAlignment="1">
      <alignment horizontal="center" vertical="center"/>
    </xf>
    <xf numFmtId="0" fontId="8" fillId="22" borderId="34" xfId="0" applyFont="1" applyFill="1" applyBorder="1" applyAlignment="1">
      <alignment horizontal="center" vertical="center"/>
    </xf>
    <xf numFmtId="0" fontId="8" fillId="0" borderId="45" xfId="0" applyFont="1" applyBorder="1"/>
    <xf numFmtId="0" fontId="13" fillId="0" borderId="46" xfId="0" applyFont="1" applyBorder="1"/>
    <xf numFmtId="0" fontId="13" fillId="0" borderId="47" xfId="0" applyFont="1" applyBorder="1"/>
    <xf numFmtId="0" fontId="7" fillId="19" borderId="18" xfId="0" applyFont="1" applyFill="1" applyBorder="1"/>
    <xf numFmtId="0" fontId="19" fillId="0" borderId="18" xfId="0" applyFont="1" applyBorder="1" applyAlignment="1">
      <alignment horizontal="center" vertical="center"/>
    </xf>
    <xf numFmtId="0" fontId="11" fillId="0" borderId="0" xfId="0" applyFont="1" applyAlignment="1">
      <alignment vertical="top"/>
    </xf>
    <xf numFmtId="44" fontId="24" fillId="25" borderId="0" xfId="0" applyNumberFormat="1" applyFont="1" applyFill="1"/>
    <xf numFmtId="0" fontId="13" fillId="0" borderId="77" xfId="0" applyFont="1" applyBorder="1"/>
    <xf numFmtId="44" fontId="11" fillId="0" borderId="76" xfId="0" applyNumberFormat="1" applyFont="1" applyBorder="1" applyAlignment="1">
      <alignment horizontal="left" vertical="top" wrapText="1"/>
    </xf>
    <xf numFmtId="0" fontId="13" fillId="0" borderId="76" xfId="0" applyFont="1" applyBorder="1"/>
    <xf numFmtId="0" fontId="13" fillId="0" borderId="82" xfId="0" applyFont="1" applyBorder="1"/>
    <xf numFmtId="44" fontId="24" fillId="24" borderId="0" xfId="0" applyNumberFormat="1" applyFont="1" applyFill="1"/>
    <xf numFmtId="10" fontId="8" fillId="0" borderId="39" xfId="0" applyNumberFormat="1" applyFont="1" applyBorder="1"/>
    <xf numFmtId="0" fontId="13" fillId="0" borderId="40" xfId="0" applyFont="1" applyBorder="1"/>
    <xf numFmtId="10" fontId="8" fillId="0" borderId="42" xfId="0" applyNumberFormat="1" applyFont="1" applyBorder="1"/>
    <xf numFmtId="0" fontId="13" fillId="0" borderId="43" xfId="0" applyFont="1" applyBorder="1"/>
    <xf numFmtId="10" fontId="7" fillId="2" borderId="44" xfId="0" applyNumberFormat="1" applyFont="1" applyFill="1" applyBorder="1" applyAlignment="1">
      <alignment horizontal="left"/>
    </xf>
    <xf numFmtId="10" fontId="8" fillId="0" borderId="36" xfId="0" applyNumberFormat="1" applyFont="1" applyBorder="1"/>
    <xf numFmtId="0" fontId="13" fillId="0" borderId="38" xfId="0" applyFont="1" applyBorder="1"/>
    <xf numFmtId="0" fontId="17" fillId="0" borderId="0" xfId="0" applyFont="1" applyAlignment="1">
      <alignment vertical="top" wrapText="1"/>
    </xf>
    <xf numFmtId="0" fontId="9" fillId="0" borderId="0" xfId="0" applyFont="1" applyAlignment="1">
      <alignment vertical="top"/>
    </xf>
    <xf numFmtId="0" fontId="8" fillId="0" borderId="66" xfId="0" applyFont="1" applyBorder="1" applyAlignment="1">
      <alignment horizontal="center" vertical="top" wrapText="1"/>
    </xf>
    <xf numFmtId="0" fontId="13" fillId="0" borderId="58" xfId="0" applyFont="1" applyBorder="1"/>
    <xf numFmtId="44" fontId="8" fillId="0" borderId="60" xfId="0" applyNumberFormat="1" applyFont="1" applyBorder="1" applyAlignment="1">
      <alignment horizontal="left" vertical="top"/>
    </xf>
    <xf numFmtId="0" fontId="8" fillId="0" borderId="39" xfId="0" applyFont="1" applyBorder="1" applyAlignment="1">
      <alignment horizontal="center"/>
    </xf>
    <xf numFmtId="0" fontId="8" fillId="0" borderId="42" xfId="0" applyFont="1" applyBorder="1" applyAlignment="1">
      <alignment horizontal="center"/>
    </xf>
    <xf numFmtId="0" fontId="13" fillId="0" borderId="84" xfId="0" applyFont="1" applyBorder="1"/>
    <xf numFmtId="10" fontId="7" fillId="2" borderId="84" xfId="0" applyNumberFormat="1" applyFont="1" applyFill="1" applyBorder="1" applyAlignment="1">
      <alignment horizontal="left"/>
    </xf>
    <xf numFmtId="0" fontId="8" fillId="0" borderId="36" xfId="0" applyFont="1" applyBorder="1" applyAlignment="1">
      <alignment horizontal="left"/>
    </xf>
    <xf numFmtId="0" fontId="13" fillId="0" borderId="37" xfId="0" applyFont="1" applyBorder="1"/>
    <xf numFmtId="0" fontId="8" fillId="0" borderId="65" xfId="0" applyFont="1" applyBorder="1" applyAlignment="1">
      <alignment horizontal="center" vertical="top" wrapText="1"/>
    </xf>
    <xf numFmtId="0" fontId="7" fillId="0" borderId="90" xfId="0" applyFont="1" applyBorder="1"/>
    <xf numFmtId="0" fontId="13" fillId="0" borderId="89" xfId="0" applyFont="1" applyBorder="1"/>
    <xf numFmtId="0" fontId="13" fillId="0" borderId="91" xfId="0" applyFont="1" applyBorder="1"/>
    <xf numFmtId="0" fontId="7" fillId="0" borderId="88" xfId="0" applyFont="1" applyBorder="1"/>
    <xf numFmtId="0" fontId="31" fillId="0" borderId="0" xfId="0" applyFont="1"/>
    <xf numFmtId="44" fontId="8" fillId="0" borderId="60" xfId="0" applyNumberFormat="1" applyFont="1" applyBorder="1" applyAlignment="1">
      <alignment horizontal="left" vertical="top" wrapText="1"/>
    </xf>
    <xf numFmtId="0" fontId="7" fillId="0" borderId="0" xfId="0" applyFont="1" applyAlignment="1">
      <alignment horizontal="center"/>
    </xf>
    <xf numFmtId="0" fontId="24" fillId="0" borderId="0" xfId="0" applyFont="1" applyAlignment="1">
      <alignment vertical="top" wrapText="1"/>
    </xf>
    <xf numFmtId="1" fontId="24" fillId="24" borderId="0" xfId="0" applyNumberFormat="1" applyFont="1" applyFill="1"/>
    <xf numFmtId="1" fontId="24" fillId="25" borderId="0" xfId="0" applyNumberFormat="1" applyFont="1" applyFill="1"/>
    <xf numFmtId="0" fontId="24" fillId="0" borderId="0" xfId="0" applyFont="1" applyAlignment="1">
      <alignment horizontal="center" vertical="top"/>
    </xf>
    <xf numFmtId="0" fontId="13" fillId="0" borderId="102" xfId="0" applyFont="1" applyBorder="1"/>
    <xf numFmtId="0" fontId="13" fillId="0" borderId="103" xfId="0" applyFont="1" applyBorder="1"/>
    <xf numFmtId="0" fontId="13" fillId="0" borderId="104" xfId="0" applyFont="1" applyBorder="1"/>
    <xf numFmtId="0" fontId="24" fillId="0" borderId="76" xfId="0" applyFont="1" applyBorder="1" applyAlignment="1">
      <alignment vertical="top"/>
    </xf>
    <xf numFmtId="0" fontId="9" fillId="0" borderId="0" xfId="0" applyFont="1"/>
    <xf numFmtId="0" fontId="24" fillId="0" borderId="0" xfId="0" applyFont="1"/>
    <xf numFmtId="0" fontId="29" fillId="0" borderId="66" xfId="0" applyFont="1" applyBorder="1"/>
    <xf numFmtId="0" fontId="29" fillId="0" borderId="53" xfId="0" applyFont="1" applyBorder="1"/>
    <xf numFmtId="0" fontId="24" fillId="0" borderId="70" xfId="0" applyFont="1" applyBorder="1" applyAlignment="1">
      <alignment vertical="top" wrapText="1"/>
    </xf>
    <xf numFmtId="0" fontId="29" fillId="0" borderId="65" xfId="0" applyFont="1" applyBorder="1" applyAlignment="1">
      <alignment horizontal="center"/>
    </xf>
    <xf numFmtId="44" fontId="24" fillId="0" borderId="60" xfId="0" applyNumberFormat="1" applyFont="1" applyBorder="1" applyAlignment="1">
      <alignment horizontal="center" vertical="top" wrapText="1"/>
    </xf>
    <xf numFmtId="0" fontId="24" fillId="0" borderId="68" xfId="0" applyFont="1" applyBorder="1" applyAlignment="1">
      <alignment vertical="top" wrapText="1"/>
    </xf>
    <xf numFmtId="0" fontId="29" fillId="22" borderId="18" xfId="0" applyFont="1" applyFill="1" applyBorder="1"/>
    <xf numFmtId="0" fontId="35" fillId="0" borderId="18" xfId="0" applyFont="1" applyBorder="1" applyAlignment="1">
      <alignment horizontal="center" vertical="center"/>
    </xf>
    <xf numFmtId="0" fontId="29" fillId="17" borderId="78" xfId="0" applyFont="1" applyFill="1" applyBorder="1" applyAlignment="1">
      <alignment horizontal="center" vertical="center"/>
    </xf>
    <xf numFmtId="0" fontId="8" fillId="0" borderId="60" xfId="0" applyFont="1" applyBorder="1" applyAlignment="1">
      <alignment horizontal="left" vertical="top" shrinkToFit="1" readingOrder="1"/>
    </xf>
  </cellXfs>
  <cellStyles count="1">
    <cellStyle name="Standaard" xfId="0" builtinId="0"/>
  </cellStyles>
  <dxfs count="595">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ont>
        <color rgb="FF9C0006"/>
      </font>
      <fill>
        <patternFill patternType="solid">
          <fgColor rgb="FFFFC7CE"/>
          <bgColor rgb="FFFFC7CE"/>
        </patternFill>
      </fill>
    </dxf>
    <dxf>
      <fill>
        <patternFill patternType="solid">
          <fgColor rgb="FF8EAADB"/>
          <bgColor rgb="FF8EAADB"/>
        </patternFill>
      </fill>
    </dxf>
    <dxf>
      <fill>
        <patternFill patternType="solid">
          <fgColor rgb="FF8EAADB"/>
          <bgColor rgb="FF8EAADB"/>
        </patternFill>
      </fill>
    </dxf>
    <dxf>
      <fill>
        <patternFill patternType="solid">
          <fgColor rgb="FF8EAADB"/>
          <bgColor rgb="FF8EAADB"/>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BDD6EE"/>
          <bgColor rgb="FFBDD6EE"/>
        </patternFill>
      </fill>
    </dxf>
    <dxf>
      <fill>
        <patternFill patternType="solid">
          <fgColor rgb="FFFEF2CB"/>
          <bgColor rgb="FFFEF2CB"/>
        </patternFill>
      </fill>
    </dxf>
    <dxf>
      <fill>
        <patternFill patternType="solid">
          <fgColor theme="7"/>
          <bgColor theme="7"/>
        </patternFill>
      </fill>
    </dxf>
  </dxfs>
  <tableStyles count="164">
    <tableStyle name="Logboek -style" pivot="0" count="3" xr9:uid="{00000000-0011-0000-FFFF-FFFF00000000}">
      <tableStyleElement type="headerRow" dxfId="594"/>
      <tableStyleElement type="firstRowStripe" dxfId="593"/>
      <tableStyleElement type="secondRowStripe" dxfId="592"/>
    </tableStyle>
    <tableStyle name="Aloha-style" pivot="0" count="3" xr9:uid="{00000000-0011-0000-FFFF-FFFF01000000}">
      <tableStyleElement type="headerRow" dxfId="591"/>
      <tableStyleElement type="firstRowStripe" dxfId="590"/>
      <tableStyleElement type="secondRowStripe" dxfId="589"/>
    </tableStyle>
    <tableStyle name="Aloha-style 2" pivot="0" count="3" xr9:uid="{00000000-0011-0000-FFFF-FFFF02000000}">
      <tableStyleElement type="headerRow" dxfId="588"/>
      <tableStyleElement type="firstRowStripe" dxfId="587"/>
      <tableStyleElement type="secondRowStripe" dxfId="586"/>
    </tableStyle>
    <tableStyle name="Aloha-style 3" pivot="0" count="3" xr9:uid="{00000000-0011-0000-FFFF-FFFF03000000}">
      <tableStyleElement type="headerRow" dxfId="585"/>
      <tableStyleElement type="firstRowStripe" dxfId="584"/>
      <tableStyleElement type="secondRowStripe" dxfId="583"/>
    </tableStyle>
    <tableStyle name="Aloha-style 4" pivot="0" count="3" xr9:uid="{00000000-0011-0000-FFFF-FFFF04000000}">
      <tableStyleElement type="headerRow" dxfId="582"/>
      <tableStyleElement type="firstRowStripe" dxfId="581"/>
      <tableStyleElement type="secondRowStripe" dxfId="580"/>
    </tableStyle>
    <tableStyle name="Aloha-style 5" pivot="0" count="3" xr9:uid="{00000000-0011-0000-FFFF-FFFF05000000}">
      <tableStyleElement type="headerRow" dxfId="579"/>
      <tableStyleElement type="firstRowStripe" dxfId="578"/>
      <tableStyleElement type="secondRowStripe" dxfId="577"/>
    </tableStyle>
    <tableStyle name="Arashi-style" pivot="0" count="3" xr9:uid="{00000000-0011-0000-FFFF-FFFF06000000}">
      <tableStyleElement type="headerRow" dxfId="576"/>
      <tableStyleElement type="firstRowStripe" dxfId="575"/>
      <tableStyleElement type="secondRowStripe" dxfId="574"/>
    </tableStyle>
    <tableStyle name="Arashi-style 2" pivot="0" count="3" xr9:uid="{00000000-0011-0000-FFFF-FFFF07000000}">
      <tableStyleElement type="headerRow" dxfId="573"/>
      <tableStyleElement type="firstRowStripe" dxfId="572"/>
      <tableStyleElement type="secondRowStripe" dxfId="571"/>
    </tableStyle>
    <tableStyle name="Arashi-style 3" pivot="0" count="3" xr9:uid="{00000000-0011-0000-FFFF-FFFF08000000}">
      <tableStyleElement type="headerRow" dxfId="570"/>
      <tableStyleElement type="firstRowStripe" dxfId="569"/>
      <tableStyleElement type="secondRowStripe" dxfId="568"/>
    </tableStyle>
    <tableStyle name="Arashi-style 4" pivot="0" count="3" xr9:uid="{00000000-0011-0000-FFFF-FFFF09000000}">
      <tableStyleElement type="headerRow" dxfId="567"/>
      <tableStyleElement type="firstRowStripe" dxfId="566"/>
      <tableStyleElement type="secondRowStripe" dxfId="565"/>
    </tableStyle>
    <tableStyle name="Arashi-style 5" pivot="0" count="3" xr9:uid="{00000000-0011-0000-FFFF-FFFF0A000000}">
      <tableStyleElement type="headerRow" dxfId="564"/>
      <tableStyleElement type="firstRowStripe" dxfId="563"/>
      <tableStyleElement type="secondRowStripe" dxfId="562"/>
    </tableStyle>
    <tableStyle name="Arriba-style" pivot="0" count="3" xr9:uid="{00000000-0011-0000-FFFF-FFFF0B000000}">
      <tableStyleElement type="headerRow" dxfId="561"/>
      <tableStyleElement type="firstRowStripe" dxfId="560"/>
      <tableStyleElement type="secondRowStripe" dxfId="559"/>
    </tableStyle>
    <tableStyle name="Arriba-style 2" pivot="0" count="3" xr9:uid="{00000000-0011-0000-FFFF-FFFF0C000000}">
      <tableStyleElement type="headerRow" dxfId="558"/>
      <tableStyleElement type="firstRowStripe" dxfId="557"/>
      <tableStyleElement type="secondRowStripe" dxfId="556"/>
    </tableStyle>
    <tableStyle name="Arriba-style 3" pivot="0" count="3" xr9:uid="{00000000-0011-0000-FFFF-FFFF0D000000}">
      <tableStyleElement type="headerRow" dxfId="555"/>
      <tableStyleElement type="firstRowStripe" dxfId="554"/>
      <tableStyleElement type="secondRowStripe" dxfId="553"/>
    </tableStyle>
    <tableStyle name="Arriba-style 4" pivot="0" count="3" xr9:uid="{00000000-0011-0000-FFFF-FFFF0E000000}">
      <tableStyleElement type="headerRow" dxfId="552"/>
      <tableStyleElement type="firstRowStripe" dxfId="551"/>
      <tableStyleElement type="secondRowStripe" dxfId="550"/>
    </tableStyle>
    <tableStyle name="Arriba-style 5" pivot="0" count="3" xr9:uid="{00000000-0011-0000-FFFF-FFFF0F000000}">
      <tableStyleElement type="headerRow" dxfId="549"/>
      <tableStyleElement type="firstRowStripe" dxfId="548"/>
      <tableStyleElement type="secondRowStripe" dxfId="547"/>
    </tableStyle>
    <tableStyle name="Buitenwesten-style" pivot="0" count="3" xr9:uid="{00000000-0011-0000-FFFF-FFFF10000000}">
      <tableStyleElement type="headerRow" dxfId="546"/>
      <tableStyleElement type="firstRowStripe" dxfId="545"/>
      <tableStyleElement type="secondRowStripe" dxfId="544"/>
    </tableStyle>
    <tableStyle name="Buitenwesten-style 2" pivot="0" count="3" xr9:uid="{00000000-0011-0000-FFFF-FFFF11000000}">
      <tableStyleElement type="headerRow" dxfId="543"/>
      <tableStyleElement type="firstRowStripe" dxfId="542"/>
      <tableStyleElement type="secondRowStripe" dxfId="541"/>
    </tableStyle>
    <tableStyle name="Buitenwesten-style 3" pivot="0" count="3" xr9:uid="{00000000-0011-0000-FFFF-FFFF12000000}">
      <tableStyleElement type="headerRow" dxfId="540"/>
      <tableStyleElement type="firstRowStripe" dxfId="539"/>
      <tableStyleElement type="secondRowStripe" dxfId="538"/>
    </tableStyle>
    <tableStyle name="Buitenwesten-style 4" pivot="0" count="3" xr9:uid="{00000000-0011-0000-FFFF-FFFF13000000}">
      <tableStyleElement type="headerRow" dxfId="537"/>
      <tableStyleElement type="firstRowStripe" dxfId="536"/>
      <tableStyleElement type="secondRowStripe" dxfId="535"/>
    </tableStyle>
    <tableStyle name="Cabezota-style" pivot="0" count="3" xr9:uid="{00000000-0011-0000-FFFF-FFFF14000000}">
      <tableStyleElement type="headerRow" dxfId="534"/>
      <tableStyleElement type="firstRowStripe" dxfId="533"/>
      <tableStyleElement type="secondRowStripe" dxfId="532"/>
    </tableStyle>
    <tableStyle name="Cabezota-style 2" pivot="0" count="3" xr9:uid="{00000000-0011-0000-FFFF-FFFF15000000}">
      <tableStyleElement type="headerRow" dxfId="531"/>
      <tableStyleElement type="firstRowStripe" dxfId="530"/>
      <tableStyleElement type="secondRowStripe" dxfId="529"/>
    </tableStyle>
    <tableStyle name="Cabezota-style 3" pivot="0" count="3" xr9:uid="{00000000-0011-0000-FFFF-FFFF16000000}">
      <tableStyleElement type="headerRow" dxfId="528"/>
      <tableStyleElement type="firstRowStripe" dxfId="527"/>
      <tableStyleElement type="secondRowStripe" dxfId="526"/>
    </tableStyle>
    <tableStyle name="Cabezota-style 4" pivot="0" count="3" xr9:uid="{00000000-0011-0000-FFFF-FFFF17000000}">
      <tableStyleElement type="headerRow" dxfId="525"/>
      <tableStyleElement type="firstRowStripe" dxfId="524"/>
      <tableStyleElement type="secondRowStripe" dxfId="523"/>
    </tableStyle>
    <tableStyle name="Cabezota-style 5" pivot="0" count="3" xr9:uid="{00000000-0011-0000-FFFF-FFFF18000000}">
      <tableStyleElement type="headerRow" dxfId="522"/>
      <tableStyleElement type="firstRowStripe" dxfId="521"/>
      <tableStyleElement type="secondRowStripe" dxfId="520"/>
    </tableStyle>
    <tableStyle name="DHC-style" pivot="0" count="3" xr9:uid="{00000000-0011-0000-FFFF-FFFF19000000}">
      <tableStyleElement type="headerRow" dxfId="519"/>
      <tableStyleElement type="firstRowStripe" dxfId="518"/>
      <tableStyleElement type="secondRowStripe" dxfId="517"/>
    </tableStyle>
    <tableStyle name="DHC-style 2" pivot="0" count="3" xr9:uid="{00000000-0011-0000-FFFF-FFFF1A000000}">
      <tableStyleElement type="headerRow" dxfId="516"/>
      <tableStyleElement type="firstRowStripe" dxfId="515"/>
      <tableStyleElement type="secondRowStripe" dxfId="514"/>
    </tableStyle>
    <tableStyle name="DHC-style 3" pivot="0" count="3" xr9:uid="{00000000-0011-0000-FFFF-FFFF1B000000}">
      <tableStyleElement type="headerRow" dxfId="513"/>
      <tableStyleElement type="firstRowStripe" dxfId="512"/>
      <tableStyleElement type="secondRowStripe" dxfId="511"/>
    </tableStyle>
    <tableStyle name="DHC-style 4" pivot="0" count="3" xr9:uid="{00000000-0011-0000-FFFF-FFFF1C000000}">
      <tableStyleElement type="headerRow" dxfId="510"/>
      <tableStyleElement type="firstRowStripe" dxfId="509"/>
      <tableStyleElement type="secondRowStripe" dxfId="508"/>
    </tableStyle>
    <tableStyle name="DHC-style 5" pivot="0" count="3" xr9:uid="{00000000-0011-0000-FFFF-FFFF1D000000}">
      <tableStyleElement type="headerRow" dxfId="507"/>
      <tableStyleElement type="firstRowStripe" dxfId="506"/>
      <tableStyleElement type="secondRowStripe" dxfId="505"/>
    </tableStyle>
    <tableStyle name="DIOK-style" pivot="0" count="3" xr9:uid="{00000000-0011-0000-FFFF-FFFF1E000000}">
      <tableStyleElement type="headerRow" dxfId="504"/>
      <tableStyleElement type="firstRowStripe" dxfId="503"/>
      <tableStyleElement type="secondRowStripe" dxfId="502"/>
    </tableStyle>
    <tableStyle name="DIOK-style 2" pivot="0" count="3" xr9:uid="{00000000-0011-0000-FFFF-FFFF1F000000}">
      <tableStyleElement type="headerRow" dxfId="501"/>
      <tableStyleElement type="firstRowStripe" dxfId="500"/>
      <tableStyleElement type="secondRowStripe" dxfId="499"/>
    </tableStyle>
    <tableStyle name="DIOK-style 3" pivot="0" count="3" xr9:uid="{00000000-0011-0000-FFFF-FFFF20000000}">
      <tableStyleElement type="headerRow" dxfId="498"/>
      <tableStyleElement type="firstRowStripe" dxfId="497"/>
      <tableStyleElement type="secondRowStripe" dxfId="496"/>
    </tableStyle>
    <tableStyle name="DIOK-style 4" pivot="0" count="3" xr9:uid="{00000000-0011-0000-FFFF-FFFF21000000}">
      <tableStyleElement type="headerRow" dxfId="495"/>
      <tableStyleElement type="firstRowStripe" dxfId="494"/>
      <tableStyleElement type="secondRowStripe" dxfId="493"/>
    </tableStyle>
    <tableStyle name="DIOK-style 5" pivot="0" count="3" xr9:uid="{00000000-0011-0000-FFFF-FFFF22000000}">
      <tableStyleElement type="headerRow" dxfId="492"/>
      <tableStyleElement type="firstRowStripe" dxfId="491"/>
      <tableStyleElement type="secondRowStripe" dxfId="490"/>
    </tableStyle>
    <tableStyle name="DKV Euros-style" pivot="0" count="3" xr9:uid="{00000000-0011-0000-FFFF-FFFF23000000}">
      <tableStyleElement type="headerRow" dxfId="489"/>
      <tableStyleElement type="firstRowStripe" dxfId="488"/>
      <tableStyleElement type="secondRowStripe" dxfId="487"/>
    </tableStyle>
    <tableStyle name="DKV Euros-style 2" pivot="0" count="3" xr9:uid="{00000000-0011-0000-FFFF-FFFF24000000}">
      <tableStyleElement type="headerRow" dxfId="486"/>
      <tableStyleElement type="firstRowStripe" dxfId="485"/>
      <tableStyleElement type="secondRowStripe" dxfId="484"/>
    </tableStyle>
    <tableStyle name="DKV Euros-style 3" pivot="0" count="3" xr9:uid="{00000000-0011-0000-FFFF-FFFF25000000}">
      <tableStyleElement type="headerRow" dxfId="483"/>
      <tableStyleElement type="firstRowStripe" dxfId="482"/>
      <tableStyleElement type="secondRowStripe" dxfId="481"/>
    </tableStyle>
    <tableStyle name="DKV Euros-style 4" pivot="0" count="3" xr9:uid="{00000000-0011-0000-FFFF-FFFF26000000}">
      <tableStyleElement type="headerRow" dxfId="480"/>
      <tableStyleElement type="firstRowStripe" dxfId="479"/>
      <tableStyleElement type="secondRowStripe" dxfId="478"/>
    </tableStyle>
    <tableStyle name="DKV Euros-style 5" pivot="0" count="3" xr9:uid="{00000000-0011-0000-FFFF-FFFF27000000}">
      <tableStyleElement type="headerRow" dxfId="477"/>
      <tableStyleElement type="firstRowStripe" dxfId="476"/>
      <tableStyleElement type="secondRowStripe" dxfId="475"/>
    </tableStyle>
    <tableStyle name="DRV Euros-style" pivot="0" count="3" xr9:uid="{00000000-0011-0000-FFFF-FFFF28000000}">
      <tableStyleElement type="headerRow" dxfId="474"/>
      <tableStyleElement type="firstRowStripe" dxfId="473"/>
      <tableStyleElement type="secondRowStripe" dxfId="472"/>
    </tableStyle>
    <tableStyle name="DRV Euros-style 2" pivot="0" count="3" xr9:uid="{00000000-0011-0000-FFFF-FFFF29000000}">
      <tableStyleElement type="headerRow" dxfId="471"/>
      <tableStyleElement type="firstRowStripe" dxfId="470"/>
      <tableStyleElement type="secondRowStripe" dxfId="469"/>
    </tableStyle>
    <tableStyle name="DRV Euros-style 3" pivot="0" count="3" xr9:uid="{00000000-0011-0000-FFFF-FFFF2A000000}">
      <tableStyleElement type="headerRow" dxfId="468"/>
      <tableStyleElement type="firstRowStripe" dxfId="467"/>
      <tableStyleElement type="secondRowStripe" dxfId="466"/>
    </tableStyle>
    <tableStyle name="DRV Euros-style 4" pivot="0" count="3" xr9:uid="{00000000-0011-0000-FFFF-FFFF2B000000}">
      <tableStyleElement type="headerRow" dxfId="465"/>
      <tableStyleElement type="firstRowStripe" dxfId="464"/>
      <tableStyleElement type="secondRowStripe" dxfId="463"/>
    </tableStyle>
    <tableStyle name="DRV Euros-style 5" pivot="0" count="3" xr9:uid="{00000000-0011-0000-FFFF-FFFF2C000000}">
      <tableStyleElement type="headerRow" dxfId="462"/>
      <tableStyleElement type="firstRowStripe" dxfId="461"/>
      <tableStyleElement type="secondRowStripe" dxfId="460"/>
    </tableStyle>
    <tableStyle name="DZ Euros-style" pivot="0" count="3" xr9:uid="{00000000-0011-0000-FFFF-FFFF2D000000}">
      <tableStyleElement type="headerRow" dxfId="459"/>
      <tableStyleElement type="firstRowStripe" dxfId="458"/>
      <tableStyleElement type="secondRowStripe" dxfId="457"/>
    </tableStyle>
    <tableStyle name="DZ Euros-style 2" pivot="0" count="3" xr9:uid="{00000000-0011-0000-FFFF-FFFF2E000000}">
      <tableStyleElement type="headerRow" dxfId="456"/>
      <tableStyleElement type="firstRowStripe" dxfId="455"/>
      <tableStyleElement type="secondRowStripe" dxfId="454"/>
    </tableStyle>
    <tableStyle name="DZ Euros-style 3" pivot="0" count="3" xr9:uid="{00000000-0011-0000-FFFF-FFFF2F000000}">
      <tableStyleElement type="headerRow" dxfId="453"/>
      <tableStyleElement type="firstRowStripe" dxfId="452"/>
      <tableStyleElement type="secondRowStripe" dxfId="451"/>
    </tableStyle>
    <tableStyle name="DZ Euros-style 4" pivot="0" count="3" xr9:uid="{00000000-0011-0000-FFFF-FFFF30000000}">
      <tableStyleElement type="headerRow" dxfId="450"/>
      <tableStyleElement type="firstRowStripe" dxfId="449"/>
      <tableStyleElement type="secondRowStripe" dxfId="448"/>
    </tableStyle>
    <tableStyle name="DZ Euros-style 5" pivot="0" count="3" xr9:uid="{00000000-0011-0000-FFFF-FFFF31000000}">
      <tableStyleElement type="headerRow" dxfId="447"/>
      <tableStyleElement type="firstRowStripe" dxfId="446"/>
      <tableStyleElement type="secondRowStripe" dxfId="445"/>
    </tableStyle>
    <tableStyle name="Harambee-style" pivot="0" count="3" xr9:uid="{00000000-0011-0000-FFFF-FFFF32000000}">
      <tableStyleElement type="headerRow" dxfId="444"/>
      <tableStyleElement type="firstRowStripe" dxfId="443"/>
      <tableStyleElement type="secondRowStripe" dxfId="442"/>
    </tableStyle>
    <tableStyle name="Harambee-style 2" pivot="0" count="3" xr9:uid="{00000000-0011-0000-FFFF-FFFF33000000}">
      <tableStyleElement type="headerRow" dxfId="441"/>
      <tableStyleElement type="firstRowStripe" dxfId="440"/>
      <tableStyleElement type="secondRowStripe" dxfId="439"/>
    </tableStyle>
    <tableStyle name="Harambee-style 3" pivot="0" count="3" xr9:uid="{00000000-0011-0000-FFFF-FFFF34000000}">
      <tableStyleElement type="headerRow" dxfId="438"/>
      <tableStyleElement type="firstRowStripe" dxfId="437"/>
      <tableStyleElement type="secondRowStripe" dxfId="436"/>
    </tableStyle>
    <tableStyle name="Harambee-style 4" pivot="0" count="3" xr9:uid="{00000000-0011-0000-FFFF-FFFF35000000}">
      <tableStyleElement type="headerRow" dxfId="435"/>
      <tableStyleElement type="firstRowStripe" dxfId="434"/>
      <tableStyleElement type="secondRowStripe" dxfId="433"/>
    </tableStyle>
    <tableStyle name="Harambee-style 5" pivot="0" count="3" xr9:uid="{00000000-0011-0000-FFFF-FFFF36000000}">
      <tableStyleElement type="headerRow" dxfId="432"/>
      <tableStyleElement type="firstRowStripe" dxfId="431"/>
      <tableStyleElement type="secondRowStripe" dxfId="430"/>
    </tableStyle>
    <tableStyle name="Hardboard-style" pivot="0" count="3" xr9:uid="{00000000-0011-0000-FFFF-FFFF37000000}">
      <tableStyleElement type="headerRow" dxfId="429"/>
      <tableStyleElement type="firstRowStripe" dxfId="428"/>
      <tableStyleElement type="secondRowStripe" dxfId="427"/>
    </tableStyle>
    <tableStyle name="Hardboard-style 2" pivot="0" count="3" xr9:uid="{00000000-0011-0000-FFFF-FFFF38000000}">
      <tableStyleElement type="headerRow" dxfId="426"/>
      <tableStyleElement type="firstRowStripe" dxfId="425"/>
      <tableStyleElement type="secondRowStripe" dxfId="424"/>
    </tableStyle>
    <tableStyle name="Hardboard-style 3" pivot="0" count="3" xr9:uid="{00000000-0011-0000-FFFF-FFFF39000000}">
      <tableStyleElement type="headerRow" dxfId="423"/>
      <tableStyleElement type="firstRowStripe" dxfId="422"/>
      <tableStyleElement type="secondRowStripe" dxfId="421"/>
    </tableStyle>
    <tableStyle name="Hardboard-style 4" pivot="0" count="3" xr9:uid="{00000000-0011-0000-FFFF-FFFF3A000000}">
      <tableStyleElement type="headerRow" dxfId="420"/>
      <tableStyleElement type="firstRowStripe" dxfId="419"/>
      <tableStyleElement type="secondRowStripe" dxfId="418"/>
    </tableStyle>
    <tableStyle name="Hardboard-style 5" pivot="0" count="3" xr9:uid="{00000000-0011-0000-FFFF-FFFF3B000000}">
      <tableStyleElement type="headerRow" dxfId="417"/>
      <tableStyleElement type="firstRowStripe" dxfId="416"/>
      <tableStyleElement type="secondRowStripe" dxfId="415"/>
    </tableStyle>
    <tableStyle name="Hercules-style" pivot="0" count="3" xr9:uid="{00000000-0011-0000-FFFF-FFFF3C000000}">
      <tableStyleElement type="headerRow" dxfId="414"/>
      <tableStyleElement type="firstRowStripe" dxfId="413"/>
      <tableStyleElement type="secondRowStripe" dxfId="412"/>
    </tableStyle>
    <tableStyle name="Hercules-style 2" pivot="0" count="3" xr9:uid="{00000000-0011-0000-FFFF-FFFF3D000000}">
      <tableStyleElement type="headerRow" dxfId="411"/>
      <tableStyleElement type="firstRowStripe" dxfId="410"/>
      <tableStyleElement type="secondRowStripe" dxfId="409"/>
    </tableStyle>
    <tableStyle name="Hercules-style 3" pivot="0" count="3" xr9:uid="{00000000-0011-0000-FFFF-FFFF3E000000}">
      <tableStyleElement type="headerRow" dxfId="408"/>
      <tableStyleElement type="firstRowStripe" dxfId="407"/>
      <tableStyleElement type="secondRowStripe" dxfId="406"/>
    </tableStyle>
    <tableStyle name="Hercules-style 4" pivot="0" count="3" xr9:uid="{00000000-0011-0000-FFFF-FFFF3F000000}">
      <tableStyleElement type="headerRow" dxfId="405"/>
      <tableStyleElement type="firstRowStripe" dxfId="404"/>
      <tableStyleElement type="secondRowStripe" dxfId="403"/>
    </tableStyle>
    <tableStyle name="Hercules-style 5" pivot="0" count="3" xr9:uid="{00000000-0011-0000-FFFF-FFFF40000000}">
      <tableStyleElement type="headerRow" dxfId="402"/>
      <tableStyleElement type="firstRowStripe" dxfId="401"/>
      <tableStyleElement type="secondRowStripe" dxfId="400"/>
    </tableStyle>
    <tableStyle name="High-Tech Hitters-style" pivot="0" count="3" xr9:uid="{00000000-0011-0000-FFFF-FFFF41000000}">
      <tableStyleElement type="headerRow" dxfId="399"/>
      <tableStyleElement type="firstRowStripe" dxfId="398"/>
      <tableStyleElement type="secondRowStripe" dxfId="397"/>
    </tableStyle>
    <tableStyle name="High-Tech Hitters-style 2" pivot="0" count="3" xr9:uid="{00000000-0011-0000-FFFF-FFFF42000000}">
      <tableStyleElement type="headerRow" dxfId="396"/>
      <tableStyleElement type="firstRowStripe" dxfId="395"/>
      <tableStyleElement type="secondRowStripe" dxfId="394"/>
    </tableStyle>
    <tableStyle name="High-Tech Hitters-style 3" pivot="0" count="3" xr9:uid="{00000000-0011-0000-FFFF-FFFF43000000}">
      <tableStyleElement type="headerRow" dxfId="393"/>
      <tableStyleElement type="firstRowStripe" dxfId="392"/>
      <tableStyleElement type="secondRowStripe" dxfId="391"/>
    </tableStyle>
    <tableStyle name="High-Tech Hitters-style 4" pivot="0" count="3" xr9:uid="{00000000-0011-0000-FFFF-FFFF44000000}">
      <tableStyleElement type="headerRow" dxfId="390"/>
      <tableStyleElement type="firstRowStripe" dxfId="389"/>
      <tableStyleElement type="secondRowStripe" dxfId="388"/>
    </tableStyle>
    <tableStyle name="High-Tech Hitters-style 5" pivot="0" count="3" xr9:uid="{00000000-0011-0000-FFFF-FFFF45000000}">
      <tableStyleElement type="headerRow" dxfId="387"/>
      <tableStyleElement type="firstRowStripe" dxfId="386"/>
      <tableStyleElement type="secondRowStripe" dxfId="385"/>
    </tableStyle>
    <tableStyle name="Hippocampus-style" pivot="0" count="3" xr9:uid="{00000000-0011-0000-FFFF-FFFF46000000}">
      <tableStyleElement type="headerRow" dxfId="384"/>
      <tableStyleElement type="firstRowStripe" dxfId="383"/>
      <tableStyleElement type="secondRowStripe" dxfId="382"/>
    </tableStyle>
    <tableStyle name="Hippocampus-style 2" pivot="0" count="3" xr9:uid="{00000000-0011-0000-FFFF-FFFF47000000}">
      <tableStyleElement type="headerRow" dxfId="381"/>
      <tableStyleElement type="firstRowStripe" dxfId="380"/>
      <tableStyleElement type="secondRowStripe" dxfId="379"/>
    </tableStyle>
    <tableStyle name="Hippocampus-style 3" pivot="0" count="3" xr9:uid="{00000000-0011-0000-FFFF-FFFF48000000}">
      <tableStyleElement type="headerRow" dxfId="378"/>
      <tableStyleElement type="firstRowStripe" dxfId="377"/>
      <tableStyleElement type="secondRowStripe" dxfId="376"/>
    </tableStyle>
    <tableStyle name="Hippocampus-style 4" pivot="0" count="3" xr9:uid="{00000000-0011-0000-FFFF-FFFF49000000}">
      <tableStyleElement type="headerRow" dxfId="375"/>
      <tableStyleElement type="firstRowStripe" dxfId="374"/>
      <tableStyleElement type="secondRowStripe" dxfId="373"/>
    </tableStyle>
    <tableStyle name="Hippocampus-style 5" pivot="0" count="3" xr9:uid="{00000000-0011-0000-FFFF-FFFF4A000000}">
      <tableStyleElement type="headerRow" dxfId="372"/>
      <tableStyleElement type="firstRowStripe" dxfId="371"/>
      <tableStyleElement type="secondRowStripe" dxfId="370"/>
    </tableStyle>
    <tableStyle name="Klein Verzet-style" pivot="0" count="3" xr9:uid="{00000000-0011-0000-FFFF-FFFF4B000000}">
      <tableStyleElement type="headerRow" dxfId="369"/>
      <tableStyleElement type="firstRowStripe" dxfId="368"/>
      <tableStyleElement type="secondRowStripe" dxfId="367"/>
    </tableStyle>
    <tableStyle name="Klein Verzet-style 2" pivot="0" count="3" xr9:uid="{00000000-0011-0000-FFFF-FFFF4C000000}">
      <tableStyleElement type="headerRow" dxfId="366"/>
      <tableStyleElement type="firstRowStripe" dxfId="365"/>
      <tableStyleElement type="secondRowStripe" dxfId="364"/>
    </tableStyle>
    <tableStyle name="Klein Verzet-style 3" pivot="0" count="3" xr9:uid="{00000000-0011-0000-FFFF-FFFF4D000000}">
      <tableStyleElement type="headerRow" dxfId="363"/>
      <tableStyleElement type="firstRowStripe" dxfId="362"/>
      <tableStyleElement type="secondRowStripe" dxfId="361"/>
    </tableStyle>
    <tableStyle name="Klein Verzet-style 4" pivot="0" count="3" xr9:uid="{00000000-0011-0000-FFFF-FFFF4E000000}">
      <tableStyleElement type="headerRow" dxfId="360"/>
      <tableStyleElement type="firstRowStripe" dxfId="359"/>
      <tableStyleElement type="secondRowStripe" dxfId="358"/>
    </tableStyle>
    <tableStyle name="Klein Verzet-style 5" pivot="0" count="3" xr9:uid="{00000000-0011-0000-FFFF-FFFF4F000000}">
      <tableStyleElement type="headerRow" dxfId="357"/>
      <tableStyleElement type="firstRowStripe" dxfId="356"/>
      <tableStyleElement type="secondRowStripe" dxfId="355"/>
    </tableStyle>
    <tableStyle name="Kronos-style" pivot="0" count="3" xr9:uid="{00000000-0011-0000-FFFF-FFFF50000000}">
      <tableStyleElement type="headerRow" dxfId="354"/>
      <tableStyleElement type="firstRowStripe" dxfId="353"/>
      <tableStyleElement type="secondRowStripe" dxfId="352"/>
    </tableStyle>
    <tableStyle name="Kronos-style 2" pivot="0" count="3" xr9:uid="{00000000-0011-0000-FFFF-FFFF51000000}">
      <tableStyleElement type="headerRow" dxfId="351"/>
      <tableStyleElement type="firstRowStripe" dxfId="350"/>
      <tableStyleElement type="secondRowStripe" dxfId="349"/>
    </tableStyle>
    <tableStyle name="Kronos-style 3" pivot="0" count="3" xr9:uid="{00000000-0011-0000-FFFF-FFFF52000000}">
      <tableStyleElement type="headerRow" dxfId="348"/>
      <tableStyleElement type="firstRowStripe" dxfId="347"/>
      <tableStyleElement type="secondRowStripe" dxfId="346"/>
    </tableStyle>
    <tableStyle name="Kronos-style 4" pivot="0" count="3" xr9:uid="{00000000-0011-0000-FFFF-FFFF53000000}">
      <tableStyleElement type="headerRow" dxfId="345"/>
      <tableStyleElement type="firstRowStripe" dxfId="344"/>
      <tableStyleElement type="secondRowStripe" dxfId="343"/>
    </tableStyle>
    <tableStyle name="Kronos-style 5" pivot="0" count="3" xr9:uid="{00000000-0011-0000-FFFF-FFFF54000000}">
      <tableStyleElement type="headerRow" dxfId="342"/>
      <tableStyleElement type="firstRowStripe" dxfId="341"/>
      <tableStyleElement type="secondRowStripe" dxfId="340"/>
    </tableStyle>
    <tableStyle name="Linea Recta-style" pivot="0" count="3" xr9:uid="{00000000-0011-0000-FFFF-FFFF55000000}">
      <tableStyleElement type="headerRow" dxfId="339"/>
      <tableStyleElement type="firstRowStripe" dxfId="338"/>
      <tableStyleElement type="secondRowStripe" dxfId="337"/>
    </tableStyle>
    <tableStyle name="Linea Recta-style 2" pivot="0" count="3" xr9:uid="{00000000-0011-0000-FFFF-FFFF56000000}">
      <tableStyleElement type="headerRow" dxfId="336"/>
      <tableStyleElement type="firstRowStripe" dxfId="335"/>
      <tableStyleElement type="secondRowStripe" dxfId="334"/>
    </tableStyle>
    <tableStyle name="Linea Recta-style 3" pivot="0" count="3" xr9:uid="{00000000-0011-0000-FFFF-FFFF57000000}">
      <tableStyleElement type="headerRow" dxfId="333"/>
      <tableStyleElement type="firstRowStripe" dxfId="332"/>
      <tableStyleElement type="secondRowStripe" dxfId="331"/>
    </tableStyle>
    <tableStyle name="Linea Recta-style 4" pivot="0" count="3" xr9:uid="{00000000-0011-0000-FFFF-FFFF58000000}">
      <tableStyleElement type="headerRow" dxfId="330"/>
      <tableStyleElement type="firstRowStripe" dxfId="329"/>
      <tableStyleElement type="secondRowStripe" dxfId="328"/>
    </tableStyle>
    <tableStyle name="Linea Recta-style 5" pivot="0" count="3" xr9:uid="{00000000-0011-0000-FFFF-FFFF59000000}">
      <tableStyleElement type="headerRow" dxfId="327"/>
      <tableStyleElement type="firstRowStripe" dxfId="326"/>
      <tableStyleElement type="secondRowStripe" dxfId="325"/>
    </tableStyle>
    <tableStyle name="Ludica-style" pivot="0" count="3" xr9:uid="{00000000-0011-0000-FFFF-FFFF5A000000}">
      <tableStyleElement type="headerRow" dxfId="324"/>
      <tableStyleElement type="firstRowStripe" dxfId="323"/>
      <tableStyleElement type="secondRowStripe" dxfId="322"/>
    </tableStyle>
    <tableStyle name="Ludica-style 2" pivot="0" count="3" xr9:uid="{00000000-0011-0000-FFFF-FFFF5B000000}">
      <tableStyleElement type="headerRow" dxfId="321"/>
      <tableStyleElement type="firstRowStripe" dxfId="320"/>
      <tableStyleElement type="secondRowStripe" dxfId="319"/>
    </tableStyle>
    <tableStyle name="Ludica-style 3" pivot="0" count="3" xr9:uid="{00000000-0011-0000-FFFF-FFFF5C000000}">
      <tableStyleElement type="headerRow" dxfId="318"/>
      <tableStyleElement type="firstRowStripe" dxfId="317"/>
      <tableStyleElement type="secondRowStripe" dxfId="316"/>
    </tableStyle>
    <tableStyle name="Ludica-style 4" pivot="0" count="3" xr9:uid="{00000000-0011-0000-FFFF-FFFF5D000000}">
      <tableStyleElement type="headerRow" dxfId="315"/>
      <tableStyleElement type="firstRowStripe" dxfId="314"/>
      <tableStyleElement type="secondRowStripe" dxfId="313"/>
    </tableStyle>
    <tableStyle name="Ludica-style 5" pivot="0" count="3" xr9:uid="{00000000-0011-0000-FFFF-FFFF5E000000}">
      <tableStyleElement type="headerRow" dxfId="312"/>
      <tableStyleElement type="firstRowStripe" dxfId="311"/>
      <tableStyleElement type="secondRowStripe" dxfId="310"/>
    </tableStyle>
    <tableStyle name="Messed Up-style" pivot="0" count="3" xr9:uid="{00000000-0011-0000-FFFF-FFFF5F000000}">
      <tableStyleElement type="headerRow" dxfId="309"/>
      <tableStyleElement type="firstRowStripe" dxfId="308"/>
      <tableStyleElement type="secondRowStripe" dxfId="307"/>
    </tableStyle>
    <tableStyle name="Messed Up-style 2" pivot="0" count="3" xr9:uid="{00000000-0011-0000-FFFF-FFFF60000000}">
      <tableStyleElement type="headerRow" dxfId="306"/>
      <tableStyleElement type="firstRowStripe" dxfId="305"/>
      <tableStyleElement type="secondRowStripe" dxfId="304"/>
    </tableStyle>
    <tableStyle name="Messed Up-style 3" pivot="0" count="3" xr9:uid="{00000000-0011-0000-FFFF-FFFF61000000}">
      <tableStyleElement type="headerRow" dxfId="303"/>
      <tableStyleElement type="firstRowStripe" dxfId="302"/>
      <tableStyleElement type="secondRowStripe" dxfId="301"/>
    </tableStyle>
    <tableStyle name="Messed Up-style 4" pivot="0" count="3" xr9:uid="{00000000-0011-0000-FFFF-FFFF62000000}">
      <tableStyleElement type="headerRow" dxfId="300"/>
      <tableStyleElement type="firstRowStripe" dxfId="299"/>
      <tableStyleElement type="secondRowStripe" dxfId="298"/>
    </tableStyle>
    <tableStyle name="Messed Up-style 5" pivot="0" count="3" xr9:uid="{00000000-0011-0000-FFFF-FFFF63000000}">
      <tableStyleElement type="headerRow" dxfId="297"/>
      <tableStyleElement type="firstRowStripe" dxfId="296"/>
      <tableStyleElement type="secondRowStripe" dxfId="295"/>
    </tableStyle>
    <tableStyle name="MSG-style" pivot="0" count="3" xr9:uid="{00000000-0011-0000-FFFF-FFFF64000000}">
      <tableStyleElement type="headerRow" dxfId="294"/>
      <tableStyleElement type="firstRowStripe" dxfId="293"/>
      <tableStyleElement type="secondRowStripe" dxfId="292"/>
    </tableStyle>
    <tableStyle name="MSG-style 2" pivot="0" count="3" xr9:uid="{00000000-0011-0000-FFFF-FFFF65000000}">
      <tableStyleElement type="headerRow" dxfId="291"/>
      <tableStyleElement type="firstRowStripe" dxfId="290"/>
      <tableStyleElement type="secondRowStripe" dxfId="289"/>
    </tableStyle>
    <tableStyle name="MSG-style 3" pivot="0" count="3" xr9:uid="{00000000-0011-0000-FFFF-FFFF66000000}">
      <tableStyleElement type="headerRow" dxfId="288"/>
      <tableStyleElement type="firstRowStripe" dxfId="287"/>
      <tableStyleElement type="secondRowStripe" dxfId="286"/>
    </tableStyle>
    <tableStyle name="MSG-style 4" pivot="0" count="3" xr9:uid="{00000000-0011-0000-FFFF-FFFF67000000}">
      <tableStyleElement type="headerRow" dxfId="285"/>
      <tableStyleElement type="firstRowStripe" dxfId="284"/>
      <tableStyleElement type="secondRowStripe" dxfId="283"/>
    </tableStyle>
    <tableStyle name="MSG-style 5" pivot="0" count="3" xr9:uid="{00000000-0011-0000-FFFF-FFFF68000000}">
      <tableStyleElement type="headerRow" dxfId="282"/>
      <tableStyleElement type="firstRowStripe" dxfId="281"/>
      <tableStyleElement type="secondRowStripe" dxfId="280"/>
    </tableStyle>
    <tableStyle name="Phoenix-style" pivot="0" count="3" xr9:uid="{00000000-0011-0000-FFFF-FFFF69000000}">
      <tableStyleElement type="headerRow" dxfId="279"/>
      <tableStyleElement type="firstRowStripe" dxfId="278"/>
      <tableStyleElement type="secondRowStripe" dxfId="277"/>
    </tableStyle>
    <tableStyle name="Phoenix-style 2" pivot="0" count="3" xr9:uid="{00000000-0011-0000-FFFF-FFFF6A000000}">
      <tableStyleElement type="headerRow" dxfId="276"/>
      <tableStyleElement type="firstRowStripe" dxfId="275"/>
      <tableStyleElement type="secondRowStripe" dxfId="274"/>
    </tableStyle>
    <tableStyle name="Phoenix-style 3" pivot="0" count="3" xr9:uid="{00000000-0011-0000-FFFF-FFFF6B000000}">
      <tableStyleElement type="headerRow" dxfId="273"/>
      <tableStyleElement type="firstRowStripe" dxfId="272"/>
      <tableStyleElement type="secondRowStripe" dxfId="271"/>
    </tableStyle>
    <tableStyle name="Phoenix-style 4" pivot="0" count="3" xr9:uid="{00000000-0011-0000-FFFF-FFFF6C000000}">
      <tableStyleElement type="headerRow" dxfId="270"/>
      <tableStyleElement type="firstRowStripe" dxfId="269"/>
      <tableStyleElement type="secondRowStripe" dxfId="268"/>
    </tableStyle>
    <tableStyle name="Phoenix-style 5" pivot="0" count="3" xr9:uid="{00000000-0011-0000-FFFF-FFFF6D000000}">
      <tableStyleElement type="headerRow" dxfId="267"/>
      <tableStyleElement type="firstRowStripe" dxfId="266"/>
      <tableStyleElement type="secondRowStripe" dxfId="265"/>
    </tableStyle>
    <tableStyle name="Piranha Duiken-style" pivot="0" count="3" xr9:uid="{00000000-0011-0000-FFFF-FFFF6E000000}">
      <tableStyleElement type="headerRow" dxfId="264"/>
      <tableStyleElement type="firstRowStripe" dxfId="263"/>
      <tableStyleElement type="secondRowStripe" dxfId="262"/>
    </tableStyle>
    <tableStyle name="Piranha Duiken-style 2" pivot="0" count="3" xr9:uid="{00000000-0011-0000-FFFF-FFFF6F000000}">
      <tableStyleElement type="headerRow" dxfId="261"/>
      <tableStyleElement type="firstRowStripe" dxfId="260"/>
      <tableStyleElement type="secondRowStripe" dxfId="259"/>
    </tableStyle>
    <tableStyle name="Piranha Duiken-style 3" pivot="0" count="3" xr9:uid="{00000000-0011-0000-FFFF-FFFF70000000}">
      <tableStyleElement type="headerRow" dxfId="258"/>
      <tableStyleElement type="firstRowStripe" dxfId="257"/>
      <tableStyleElement type="secondRowStripe" dxfId="256"/>
    </tableStyle>
    <tableStyle name="Piranha Duiken-style 4" pivot="0" count="3" xr9:uid="{00000000-0011-0000-FFFF-FFFF71000000}">
      <tableStyleElement type="headerRow" dxfId="255"/>
      <tableStyleElement type="firstRowStripe" dxfId="254"/>
      <tableStyleElement type="secondRowStripe" dxfId="253"/>
    </tableStyle>
    <tableStyle name="Piranha Duiken-style 5" pivot="0" count="3" xr9:uid="{00000000-0011-0000-FFFF-FFFF72000000}">
      <tableStyleElement type="headerRow" dxfId="252"/>
      <tableStyleElement type="firstRowStripe" dxfId="251"/>
      <tableStyleElement type="secondRowStripe" dxfId="250"/>
    </tableStyle>
    <tableStyle name="Piranha ZPR-style" pivot="0" count="3" xr9:uid="{00000000-0011-0000-FFFF-FFFF73000000}">
      <tableStyleElement type="headerRow" dxfId="249"/>
      <tableStyleElement type="firstRowStripe" dxfId="248"/>
      <tableStyleElement type="secondRowStripe" dxfId="247"/>
    </tableStyle>
    <tableStyle name="Piranha ZPR-style 2" pivot="0" count="3" xr9:uid="{00000000-0011-0000-FFFF-FFFF74000000}">
      <tableStyleElement type="headerRow" dxfId="246"/>
      <tableStyleElement type="firstRowStripe" dxfId="245"/>
      <tableStyleElement type="secondRowStripe" dxfId="244"/>
    </tableStyle>
    <tableStyle name="Piranha ZPR-style 3" pivot="0" count="3" xr9:uid="{00000000-0011-0000-FFFF-FFFF75000000}">
      <tableStyleElement type="headerRow" dxfId="243"/>
      <tableStyleElement type="firstRowStripe" dxfId="242"/>
      <tableStyleElement type="secondRowStripe" dxfId="241"/>
    </tableStyle>
    <tableStyle name="Piranha ZPR-style 4" pivot="0" count="3" xr9:uid="{00000000-0011-0000-FFFF-FFFF76000000}">
      <tableStyleElement type="headerRow" dxfId="240"/>
      <tableStyleElement type="firstRowStripe" dxfId="239"/>
      <tableStyleElement type="secondRowStripe" dxfId="238"/>
    </tableStyle>
    <tableStyle name="Piranha ZPR-style 5" pivot="0" count="3" xr9:uid="{00000000-0011-0000-FFFF-FFFF77000000}">
      <tableStyleElement type="headerRow" dxfId="237"/>
      <tableStyleElement type="firstRowStripe" dxfId="236"/>
      <tableStyleElement type="secondRowStripe" dxfId="235"/>
    </tableStyle>
    <tableStyle name="Sagittarius-style" pivot="0" count="3" xr9:uid="{00000000-0011-0000-FFFF-FFFF78000000}">
      <tableStyleElement type="headerRow" dxfId="234"/>
      <tableStyleElement type="firstRowStripe" dxfId="233"/>
      <tableStyleElement type="secondRowStripe" dxfId="232"/>
    </tableStyle>
    <tableStyle name="Sagittarius-style 2" pivot="0" count="3" xr9:uid="{00000000-0011-0000-FFFF-FFFF79000000}">
      <tableStyleElement type="headerRow" dxfId="231"/>
      <tableStyleElement type="firstRowStripe" dxfId="230"/>
      <tableStyleElement type="secondRowStripe" dxfId="229"/>
    </tableStyle>
    <tableStyle name="Sagittarius-style 3" pivot="0" count="3" xr9:uid="{00000000-0011-0000-FFFF-FFFF7A000000}">
      <tableStyleElement type="headerRow" dxfId="228"/>
      <tableStyleElement type="firstRowStripe" dxfId="227"/>
      <tableStyleElement type="secondRowStripe" dxfId="226"/>
    </tableStyle>
    <tableStyle name="Sagittarius-style 4" pivot="0" count="3" xr9:uid="{00000000-0011-0000-FFFF-FFFF7B000000}">
      <tableStyleElement type="headerRow" dxfId="225"/>
      <tableStyleElement type="firstRowStripe" dxfId="224"/>
      <tableStyleElement type="secondRowStripe" dxfId="223"/>
    </tableStyle>
    <tableStyle name="Sagittarius-style 5" pivot="0" count="3" xr9:uid="{00000000-0011-0000-FFFF-FFFF7C000000}">
      <tableStyleElement type="headerRow" dxfId="222"/>
      <tableStyleElement type="firstRowStripe" dxfId="221"/>
      <tableStyleElement type="secondRowStripe" dxfId="220"/>
    </tableStyle>
    <tableStyle name="Skeuvel-style" pivot="0" count="3" xr9:uid="{00000000-0011-0000-FFFF-FFFF7D000000}">
      <tableStyleElement type="headerRow" dxfId="219"/>
      <tableStyleElement type="firstRowStripe" dxfId="218"/>
      <tableStyleElement type="secondRowStripe" dxfId="217"/>
    </tableStyle>
    <tableStyle name="Skeuvel-style 2" pivot="0" count="3" xr9:uid="{00000000-0011-0000-FFFF-FFFF7E000000}">
      <tableStyleElement type="headerRow" dxfId="216"/>
      <tableStyleElement type="firstRowStripe" dxfId="215"/>
      <tableStyleElement type="secondRowStripe" dxfId="214"/>
    </tableStyle>
    <tableStyle name="Skeuvel-style 3" pivot="0" count="3" xr9:uid="{00000000-0011-0000-FFFF-FFFF7F000000}">
      <tableStyleElement type="headerRow" dxfId="213"/>
      <tableStyleElement type="firstRowStripe" dxfId="212"/>
      <tableStyleElement type="secondRowStripe" dxfId="211"/>
    </tableStyle>
    <tableStyle name="Skeuvel-style 4" pivot="0" count="3" xr9:uid="{00000000-0011-0000-FFFF-FFFF80000000}">
      <tableStyleElement type="headerRow" dxfId="210"/>
      <tableStyleElement type="firstRowStripe" dxfId="209"/>
      <tableStyleElement type="secondRowStripe" dxfId="208"/>
    </tableStyle>
    <tableStyle name="Slapping Studs-style" pivot="0" count="3" xr9:uid="{00000000-0011-0000-FFFF-FFFF81000000}">
      <tableStyleElement type="headerRow" dxfId="207"/>
      <tableStyleElement type="firstRowStripe" dxfId="206"/>
      <tableStyleElement type="secondRowStripe" dxfId="205"/>
    </tableStyle>
    <tableStyle name="Slapping Studs-style 2" pivot="0" count="3" xr9:uid="{00000000-0011-0000-FFFF-FFFF82000000}">
      <tableStyleElement type="headerRow" dxfId="204"/>
      <tableStyleElement type="firstRowStripe" dxfId="203"/>
      <tableStyleElement type="secondRowStripe" dxfId="202"/>
    </tableStyle>
    <tableStyle name="Slapping Studs-style 3" pivot="0" count="3" xr9:uid="{00000000-0011-0000-FFFF-FFFF83000000}">
      <tableStyleElement type="headerRow" dxfId="201"/>
      <tableStyleElement type="firstRowStripe" dxfId="200"/>
      <tableStyleElement type="secondRowStripe" dxfId="199"/>
    </tableStyle>
    <tableStyle name="Slapping Studs-style 4" pivot="0" count="3" xr9:uid="{00000000-0011-0000-FFFF-FFFF84000000}">
      <tableStyleElement type="headerRow" dxfId="198"/>
      <tableStyleElement type="firstRowStripe" dxfId="197"/>
      <tableStyleElement type="secondRowStripe" dxfId="196"/>
    </tableStyle>
    <tableStyle name="Slapping Studs-style 5" pivot="0" count="3" xr9:uid="{00000000-0011-0000-FFFF-FFFF85000000}">
      <tableStyleElement type="headerRow" dxfId="195"/>
      <tableStyleElement type="firstRowStripe" dxfId="194"/>
      <tableStyleElement type="secondRowStripe" dxfId="193"/>
    </tableStyle>
    <tableStyle name="Stretchers-style" pivot="0" count="3" xr9:uid="{00000000-0011-0000-FFFF-FFFF86000000}">
      <tableStyleElement type="headerRow" dxfId="192"/>
      <tableStyleElement type="firstRowStripe" dxfId="191"/>
      <tableStyleElement type="secondRowStripe" dxfId="190"/>
    </tableStyle>
    <tableStyle name="Stretchers-style 2" pivot="0" count="3" xr9:uid="{00000000-0011-0000-FFFF-FFFF87000000}">
      <tableStyleElement type="headerRow" dxfId="189"/>
      <tableStyleElement type="firstRowStripe" dxfId="188"/>
      <tableStyleElement type="secondRowStripe" dxfId="187"/>
    </tableStyle>
    <tableStyle name="Stretchers-style 3" pivot="0" count="3" xr9:uid="{00000000-0011-0000-FFFF-FFFF88000000}">
      <tableStyleElement type="headerRow" dxfId="186"/>
      <tableStyleElement type="firstRowStripe" dxfId="185"/>
      <tableStyleElement type="secondRowStripe" dxfId="184"/>
    </tableStyle>
    <tableStyle name="Stretchers-style 4" pivot="0" count="3" xr9:uid="{00000000-0011-0000-FFFF-FFFF89000000}">
      <tableStyleElement type="headerRow" dxfId="183"/>
      <tableStyleElement type="firstRowStripe" dxfId="182"/>
      <tableStyleElement type="secondRowStripe" dxfId="181"/>
    </tableStyle>
    <tableStyle name="Stretchers-style 5" pivot="0" count="3" xr9:uid="{00000000-0011-0000-FFFF-FFFF8A000000}">
      <tableStyleElement type="headerRow" dxfId="180"/>
      <tableStyleElement type="firstRowStripe" dxfId="179"/>
      <tableStyleElement type="secondRowStripe" dxfId="178"/>
    </tableStyle>
    <tableStyle name="Tartaros-style" pivot="0" count="3" xr9:uid="{00000000-0011-0000-FFFF-FFFF8B000000}">
      <tableStyleElement type="headerRow" dxfId="177"/>
      <tableStyleElement type="firstRowStripe" dxfId="176"/>
      <tableStyleElement type="secondRowStripe" dxfId="175"/>
    </tableStyle>
    <tableStyle name="Tartaros-style 2" pivot="0" count="3" xr9:uid="{00000000-0011-0000-FFFF-FFFF8C000000}">
      <tableStyleElement type="headerRow" dxfId="174"/>
      <tableStyleElement type="firstRowStripe" dxfId="173"/>
      <tableStyleElement type="secondRowStripe" dxfId="172"/>
    </tableStyle>
    <tableStyle name="Tartaros-style 3" pivot="0" count="3" xr9:uid="{00000000-0011-0000-FFFF-FFFF8D000000}">
      <tableStyleElement type="headerRow" dxfId="171"/>
      <tableStyleElement type="firstRowStripe" dxfId="170"/>
      <tableStyleElement type="secondRowStripe" dxfId="169"/>
    </tableStyle>
    <tableStyle name="Tartaros-style 4" pivot="0" count="3" xr9:uid="{00000000-0011-0000-FFFF-FFFF8E000000}">
      <tableStyleElement type="headerRow" dxfId="168"/>
      <tableStyleElement type="firstRowStripe" dxfId="167"/>
      <tableStyleElement type="secondRowStripe" dxfId="166"/>
    </tableStyle>
    <tableStyle name="Tartaros-style 5" pivot="0" count="3" xr9:uid="{00000000-0011-0000-FFFF-FFFF8F000000}">
      <tableStyleElement type="headerRow" dxfId="165"/>
      <tableStyleElement type="firstRowStripe" dxfId="164"/>
      <tableStyleElement type="secondRowStripe" dxfId="163"/>
    </tableStyle>
    <tableStyle name="Thibats-style" pivot="0" count="3" xr9:uid="{00000000-0011-0000-FFFF-FFFF90000000}">
      <tableStyleElement type="headerRow" dxfId="162"/>
      <tableStyleElement type="firstRowStripe" dxfId="161"/>
      <tableStyleElement type="secondRowStripe" dxfId="160"/>
    </tableStyle>
    <tableStyle name="Thibats-style 2" pivot="0" count="3" xr9:uid="{00000000-0011-0000-FFFF-FFFF91000000}">
      <tableStyleElement type="headerRow" dxfId="159"/>
      <tableStyleElement type="firstRowStripe" dxfId="158"/>
      <tableStyleElement type="secondRowStripe" dxfId="157"/>
    </tableStyle>
    <tableStyle name="Thibats-style 3" pivot="0" count="3" xr9:uid="{00000000-0011-0000-FFFF-FFFF92000000}">
      <tableStyleElement type="headerRow" dxfId="156"/>
      <tableStyleElement type="firstRowStripe" dxfId="155"/>
      <tableStyleElement type="secondRowStripe" dxfId="154"/>
    </tableStyle>
    <tableStyle name="Thibats-style 4" pivot="0" count="3" xr9:uid="{00000000-0011-0000-FFFF-FFFF93000000}">
      <tableStyleElement type="headerRow" dxfId="153"/>
      <tableStyleElement type="firstRowStripe" dxfId="152"/>
      <tableStyleElement type="secondRowStripe" dxfId="151"/>
    </tableStyle>
    <tableStyle name="Thibats-style 5" pivot="0" count="3" xr9:uid="{00000000-0011-0000-FFFF-FFFF94000000}">
      <tableStyleElement type="headerRow" dxfId="150"/>
      <tableStyleElement type="firstRowStripe" dxfId="149"/>
      <tableStyleElement type="secondRowStripe" dxfId="148"/>
    </tableStyle>
    <tableStyle name="TSAC-style" pivot="0" count="3" xr9:uid="{00000000-0011-0000-FFFF-FFFF95000000}">
      <tableStyleElement type="headerRow" dxfId="147"/>
      <tableStyleElement type="firstRowStripe" dxfId="146"/>
      <tableStyleElement type="secondRowStripe" dxfId="145"/>
    </tableStyle>
    <tableStyle name="TSAC-style 2" pivot="0" count="3" xr9:uid="{00000000-0011-0000-FFFF-FFFF96000000}">
      <tableStyleElement type="headerRow" dxfId="144"/>
      <tableStyleElement type="firstRowStripe" dxfId="143"/>
      <tableStyleElement type="secondRowStripe" dxfId="142"/>
    </tableStyle>
    <tableStyle name="TSAC-style 3" pivot="0" count="3" xr9:uid="{00000000-0011-0000-FFFF-FFFF97000000}">
      <tableStyleElement type="headerRow" dxfId="141"/>
      <tableStyleElement type="firstRowStripe" dxfId="140"/>
      <tableStyleElement type="secondRowStripe" dxfId="139"/>
    </tableStyle>
    <tableStyle name="TSAC-style 4" pivot="0" count="3" xr9:uid="{00000000-0011-0000-FFFF-FFFF98000000}">
      <tableStyleElement type="headerRow" dxfId="138"/>
      <tableStyleElement type="firstRowStripe" dxfId="137"/>
      <tableStyleElement type="secondRowStripe" dxfId="136"/>
    </tableStyle>
    <tableStyle name="TSAC-style 5" pivot="0" count="3" xr9:uid="{00000000-0011-0000-FFFF-FFFF99000000}">
      <tableStyleElement type="headerRow" dxfId="135"/>
      <tableStyleElement type="firstRowStripe" dxfId="134"/>
      <tableStyleElement type="secondRowStripe" dxfId="133"/>
    </tableStyle>
    <tableStyle name="Vakgericht-style" pivot="0" count="3" xr9:uid="{00000000-0011-0000-FFFF-FFFF9A000000}">
      <tableStyleElement type="headerRow" dxfId="132"/>
      <tableStyleElement type="firstRowStripe" dxfId="131"/>
      <tableStyleElement type="secondRowStripe" dxfId="130"/>
    </tableStyle>
    <tableStyle name="Vakgericht-style 2" pivot="0" count="3" xr9:uid="{00000000-0011-0000-FFFF-FFFF9B000000}">
      <tableStyleElement type="headerRow" dxfId="129"/>
      <tableStyleElement type="firstRowStripe" dxfId="128"/>
      <tableStyleElement type="secondRowStripe" dxfId="127"/>
    </tableStyle>
    <tableStyle name="Vakgericht-style 3" pivot="0" count="3" xr9:uid="{00000000-0011-0000-FFFF-FFFF9C000000}">
      <tableStyleElement type="headerRow" dxfId="126"/>
      <tableStyleElement type="firstRowStripe" dxfId="125"/>
      <tableStyleElement type="secondRowStripe" dxfId="124"/>
    </tableStyle>
    <tableStyle name="Vakgericht-style 4" pivot="0" count="3" xr9:uid="{00000000-0011-0000-FFFF-FFFF9D000000}">
      <tableStyleElement type="headerRow" dxfId="123"/>
      <tableStyleElement type="firstRowStripe" dxfId="122"/>
      <tableStyleElement type="secondRowStripe" dxfId="121"/>
    </tableStyle>
    <tableStyle name="Vakgericht-style 5" pivot="0" count="3" xr9:uid="{00000000-0011-0000-FFFF-FFFF9E000000}">
      <tableStyleElement type="headerRow" dxfId="120"/>
      <tableStyleElement type="firstRowStripe" dxfId="119"/>
      <tableStyleElement type="secondRowStripe" dxfId="118"/>
    </tableStyle>
    <tableStyle name="VV Drienerlo-style" pivot="0" count="3" xr9:uid="{00000000-0011-0000-FFFF-FFFF9F000000}">
      <tableStyleElement type="headerRow" dxfId="117"/>
      <tableStyleElement type="firstRowStripe" dxfId="116"/>
      <tableStyleElement type="secondRowStripe" dxfId="115"/>
    </tableStyle>
    <tableStyle name="VV Drienerlo-style 2" pivot="0" count="3" xr9:uid="{00000000-0011-0000-FFFF-FFFFA0000000}">
      <tableStyleElement type="headerRow" dxfId="114"/>
      <tableStyleElement type="firstRowStripe" dxfId="113"/>
      <tableStyleElement type="secondRowStripe" dxfId="112"/>
    </tableStyle>
    <tableStyle name="VV Drienerlo-style 3" pivot="0" count="3" xr9:uid="{00000000-0011-0000-FFFF-FFFFA1000000}">
      <tableStyleElement type="headerRow" dxfId="111"/>
      <tableStyleElement type="firstRowStripe" dxfId="110"/>
      <tableStyleElement type="secondRowStripe" dxfId="109"/>
    </tableStyle>
    <tableStyle name="VV Drienerlo-style 4" pivot="0" count="3" xr9:uid="{00000000-0011-0000-FFFF-FFFFA2000000}">
      <tableStyleElement type="headerRow" dxfId="108"/>
      <tableStyleElement type="firstRowStripe" dxfId="107"/>
      <tableStyleElement type="secondRowStripe" dxfId="106"/>
    </tableStyle>
    <tableStyle name="VV Drienerlo-style 5" pivot="0" count="3" xr9:uid="{00000000-0011-0000-FFFF-FFFFA3000000}">
      <tableStyleElement type="headerRow" dxfId="105"/>
      <tableStyleElement type="firstRowStripe" dxfId="104"/>
      <tableStyleElement type="secondRowStripe" dxfId="10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352425</xdr:colOff>
      <xdr:row>0</xdr:row>
      <xdr:rowOff>76200</xdr:rowOff>
    </xdr:from>
    <xdr:ext cx="2543175" cy="1914525"/>
    <xdr:pic>
      <xdr:nvPicPr>
        <xdr:cNvPr id="4" name="image3.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790575</xdr:colOff>
      <xdr:row>0</xdr:row>
      <xdr:rowOff>161925</xdr:rowOff>
    </xdr:from>
    <xdr:ext cx="3276600" cy="1190625"/>
    <xdr:pic>
      <xdr:nvPicPr>
        <xdr:cNvPr id="2" name="image1.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600075</xdr:colOff>
      <xdr:row>0</xdr:row>
      <xdr:rowOff>190500</xdr:rowOff>
    </xdr:from>
    <xdr:ext cx="4257675" cy="1790700"/>
    <xdr:pic>
      <xdr:nvPicPr>
        <xdr:cNvPr id="2" name="image1.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1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1D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123825</xdr:rowOff>
    </xdr:from>
    <xdr:ext cx="4257675" cy="1790700"/>
    <xdr:pic>
      <xdr:nvPicPr>
        <xdr:cNvPr id="2" name="image1.png" title="Image">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571500</xdr:colOff>
      <xdr:row>0</xdr:row>
      <xdr:rowOff>152400</xdr:rowOff>
    </xdr:from>
    <xdr:ext cx="4257675" cy="1790700"/>
    <xdr:pic>
      <xdr:nvPicPr>
        <xdr:cNvPr id="2" name="image1.png" title="Image">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2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2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2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2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552450</xdr:colOff>
      <xdr:row>0</xdr:row>
      <xdr:rowOff>180975</xdr:rowOff>
    </xdr:from>
    <xdr:ext cx="4257675" cy="1790700"/>
    <xdr:pic>
      <xdr:nvPicPr>
        <xdr:cNvPr id="2" name="image1.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457200</xdr:colOff>
      <xdr:row>0</xdr:row>
      <xdr:rowOff>76200</xdr:rowOff>
    </xdr:from>
    <xdr:ext cx="2209800" cy="1914525"/>
    <xdr:pic>
      <xdr:nvPicPr>
        <xdr:cNvPr id="3" name="image2.jp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85725</xdr:colOff>
      <xdr:row>0</xdr:row>
      <xdr:rowOff>95250</xdr:rowOff>
    </xdr:from>
    <xdr:ext cx="4257675" cy="1790700"/>
    <xdr:pic>
      <xdr:nvPicPr>
        <xdr:cNvPr id="2" name="image1.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6:F45">
  <tableColumns count="6">
    <tableColumn id="1" xr3:uid="{00000000-0010-0000-0000-000001000000}" name=" "/>
    <tableColumn id="2" xr3:uid="{00000000-0010-0000-0000-000002000000}" name="Datum"/>
    <tableColumn id="3" xr3:uid="{00000000-0010-0000-0000-000003000000}" name="Wie?"/>
    <tableColumn id="4" xr3:uid="{00000000-0010-0000-0000-000004000000}" name="Welk blad? (Vereniging)"/>
    <tableColumn id="5" xr3:uid="{00000000-0010-0000-0000-000005000000}" name="Waar zijn dingen aangepast?"/>
    <tableColumn id="6" xr3:uid="{00000000-0010-0000-0000-000006000000}" name="Besproken en toegelicht in een vergadering? "/>
  </tableColumns>
  <tableStyleInfo name="Logboek -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69:I85">
  <tableColumns count="9">
    <tableColumn id="1" xr3:uid="{00000000-0010-0000-0900-000001000000}" name="Training group"/>
    <tableColumn id="2" xr3:uid="{00000000-0010-0000-0900-000002000000}" name="Location"/>
    <tableColumn id="3" xr3:uid="{00000000-0010-0000-0900-000003000000}" name="Day"/>
    <tableColumn id="4" xr3:uid="{00000000-0010-0000-0900-000004000000}" name="Duration [hours]"/>
    <tableColumn id="5" xr3:uid="{00000000-0010-0000-0900-000005000000}" name="Weeks"/>
    <tableColumn id="6" xr3:uid="{00000000-0010-0000-0900-000006000000}" name="Hours total"/>
    <tableColumn id="7" xr3:uid="{00000000-0010-0000-0900-000007000000}" name="Priority"/>
    <tableColumn id="8" xr3:uid="{00000000-0010-0000-0900-000008000000}" name="Hourly rate"/>
    <tableColumn id="9" xr3:uid="{00000000-0010-0000-0900-000009000000}" name="Remarks / Clarification"/>
  </tableColumns>
  <tableStyleInfo name="Arashi-style 4" showFirstColumn="1" showLastColumn="1"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_100" displayName="Table_100" ref="A90:G104">
  <tableColumns count="7">
    <tableColumn id="1" xr3:uid="{00000000-0010-0000-6300-000001000000}" name="Item"/>
    <tableColumn id="2" xr3:uid="{00000000-0010-0000-6300-000002000000}" name="Type (depreciation/maintenance)"/>
    <tableColumn id="3" xr3:uid="{00000000-0010-0000-6300-000003000000}" name="Purchase costs"/>
    <tableColumn id="4" xr3:uid="{00000000-0010-0000-6300-000004000000}" name="Depreciation period"/>
    <tableColumn id="5" xr3:uid="{00000000-0010-0000-6300-000005000000}" name="Amount"/>
    <tableColumn id="6" xr3:uid="{00000000-0010-0000-6300-000006000000}" name="Costs per year"/>
    <tableColumn id="7" xr3:uid="{00000000-0010-0000-6300-000007000000}" name="Remarks / Clarification"/>
  </tableColumns>
  <tableStyleInfo name="Messed Up-style 5"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_101" displayName="Table_101" ref="A36:G41">
  <tableColumns count="7">
    <tableColumn id="1" xr3:uid="{00000000-0010-0000-6400-000001000000}" name="Group"/>
    <tableColumn id="2" xr3:uid="{00000000-0010-0000-6400-000002000000}" name="Group size"/>
    <tableColumn id="3" xr3:uid="{00000000-0010-0000-6400-000003000000}" name="Trainings per week"/>
    <tableColumn id="4" xr3:uid="{00000000-0010-0000-6400-000004000000}" name="Weeks per year"/>
    <tableColumn id="5" xr3:uid="{00000000-0010-0000-6400-000005000000}" name="Type of trainer"/>
    <tableColumn id="6" xr3:uid="{00000000-0010-0000-6400-000006000000}" name="(Expected) Level"/>
    <tableColumn id="7" xr3:uid="{00000000-0010-0000-6400-000007000000}" name="Remarks/clarification"/>
  </tableColumns>
  <tableStyleInfo name="MSG-style"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_102" displayName="Table_102" ref="A44:H49">
  <tableColumns count="8">
    <tableColumn id="1" xr3:uid="{00000000-0010-0000-6500-000001000000}" name="Group"/>
    <tableColumn id="2" xr3:uid="{00000000-0010-0000-6500-000002000000}" name="Group size"/>
    <tableColumn id="3" xr3:uid="{00000000-0010-0000-6500-000003000000}" name="Who"/>
    <tableColumn id="4" xr3:uid="{00000000-0010-0000-6500-000004000000}" name="Type of Trainer"/>
    <tableColumn id="5" xr3:uid="{00000000-0010-0000-6500-000005000000}" name="Training per week"/>
    <tableColumn id="6" xr3:uid="{00000000-0010-0000-6500-000006000000}" name="Hours per week"/>
    <tableColumn id="7" xr3:uid="{00000000-0010-0000-6500-000007000000}" name="Coaching?"/>
    <tableColumn id="8" xr3:uid="{00000000-0010-0000-6500-000008000000}" name="Remarks/clarification"/>
  </tableColumns>
  <tableStyleInfo name="MSG-style 2"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_103" displayName="Table_103" ref="A53:J65">
  <tableColumns count="10">
    <tableColumn id="1" xr3:uid="{00000000-0010-0000-6600-000001000000}" name="Training group"/>
    <tableColumn id="2" xr3:uid="{00000000-0010-0000-6600-000002000000}" name="Type of training"/>
    <tableColumn id="3" xr3:uid="{00000000-0010-0000-6600-000003000000}" name="# Weeks"/>
    <tableColumn id="4" xr3:uid="{00000000-0010-0000-6600-000004000000}" name="# Times/week"/>
    <tableColumn id="5" xr3:uid="{00000000-0010-0000-6600-000005000000}" name="Total hours/week"/>
    <tableColumn id="6" xr3:uid="{00000000-0010-0000-6600-000006000000}" name="Total hours"/>
    <tableColumn id="7" xr3:uid="{00000000-0010-0000-6600-000007000000}" name="Name of trainer"/>
    <tableColumn id="8" xr3:uid="{00000000-0010-0000-6600-000008000000}" name="Type of trainer"/>
    <tableColumn id="9" xr3:uid="{00000000-0010-0000-6600-000009000000}" name="Hourly rate"/>
    <tableColumn id="10" xr3:uid="{00000000-0010-0000-6600-00000A000000}" name="Remarks/Clarification"/>
  </tableColumns>
  <tableStyleInfo name="MSG-style 3"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_104" displayName="Table_104" ref="A68:I84">
  <tableColumns count="9">
    <tableColumn id="1" xr3:uid="{00000000-0010-0000-6700-000001000000}" name="Training group"/>
    <tableColumn id="2" xr3:uid="{00000000-0010-0000-6700-000002000000}" name="Location"/>
    <tableColumn id="3" xr3:uid="{00000000-0010-0000-6700-000003000000}" name="Day"/>
    <tableColumn id="4" xr3:uid="{00000000-0010-0000-6700-000004000000}" name="Duration [hours]"/>
    <tableColumn id="5" xr3:uid="{00000000-0010-0000-6700-000005000000}" name="Weeks"/>
    <tableColumn id="6" xr3:uid="{00000000-0010-0000-6700-000006000000}" name="Hours total"/>
    <tableColumn id="7" xr3:uid="{00000000-0010-0000-6700-000007000000}" name="Priority"/>
    <tableColumn id="8" xr3:uid="{00000000-0010-0000-6700-000008000000}" name="Hourly rate"/>
    <tableColumn id="9" xr3:uid="{00000000-0010-0000-6700-000009000000}" name="Remarks / Clarification"/>
  </tableColumns>
  <tableStyleInfo name="MSG-style 4"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_105" displayName="Table_105" ref="A88:G101">
  <tableColumns count="7">
    <tableColumn id="1" xr3:uid="{00000000-0010-0000-6800-000001000000}" name="Item"/>
    <tableColumn id="2" xr3:uid="{00000000-0010-0000-6800-000002000000}" name="Type (depreciation/maintenance)"/>
    <tableColumn id="3" xr3:uid="{00000000-0010-0000-6800-000003000000}" name="Purchase costs"/>
    <tableColumn id="4" xr3:uid="{00000000-0010-0000-6800-000004000000}" name="Depreciation period"/>
    <tableColumn id="5" xr3:uid="{00000000-0010-0000-6800-000005000000}" name="Amount"/>
    <tableColumn id="6" xr3:uid="{00000000-0010-0000-6800-000006000000}" name="Costs per year"/>
    <tableColumn id="7" xr3:uid="{00000000-0010-0000-6800-000007000000}" name="Remarks / Clarification"/>
  </tableColumns>
  <tableStyleInfo name="MSG-style 5"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_106" displayName="Table_106" ref="A36:G41">
  <tableColumns count="7">
    <tableColumn id="1" xr3:uid="{00000000-0010-0000-6900-000001000000}" name="Group"/>
    <tableColumn id="2" xr3:uid="{00000000-0010-0000-6900-000002000000}" name="Group size"/>
    <tableColumn id="3" xr3:uid="{00000000-0010-0000-6900-000003000000}" name="Trainings per week"/>
    <tableColumn id="4" xr3:uid="{00000000-0010-0000-6900-000004000000}" name="Weeks per year"/>
    <tableColumn id="5" xr3:uid="{00000000-0010-0000-6900-000005000000}" name="Type of trainer"/>
    <tableColumn id="6" xr3:uid="{00000000-0010-0000-6900-000006000000}" name="(Expected) Level"/>
    <tableColumn id="7" xr3:uid="{00000000-0010-0000-6900-000007000000}" name="Remarks/clarification"/>
  </tableColumns>
  <tableStyleInfo name="Phoenix-style"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_107" displayName="Table_107" ref="A44:H49">
  <tableColumns count="8">
    <tableColumn id="1" xr3:uid="{00000000-0010-0000-6A00-000001000000}" name="Group"/>
    <tableColumn id="2" xr3:uid="{00000000-0010-0000-6A00-000002000000}" name="Group size"/>
    <tableColumn id="3" xr3:uid="{00000000-0010-0000-6A00-000003000000}" name="Who"/>
    <tableColumn id="4" xr3:uid="{00000000-0010-0000-6A00-000004000000}" name="Type of Trainer"/>
    <tableColumn id="5" xr3:uid="{00000000-0010-0000-6A00-000005000000}" name="Training per week"/>
    <tableColumn id="6" xr3:uid="{00000000-0010-0000-6A00-000006000000}" name="Hours per week"/>
    <tableColumn id="7" xr3:uid="{00000000-0010-0000-6A00-000007000000}" name="Coaching?"/>
    <tableColumn id="8" xr3:uid="{00000000-0010-0000-6A00-000008000000}" name="Remarks/clarification"/>
  </tableColumns>
  <tableStyleInfo name="Phoenix-style 2"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_108" displayName="Table_108" ref="A53:J66">
  <tableColumns count="10">
    <tableColumn id="1" xr3:uid="{00000000-0010-0000-6B00-000001000000}" name="Training group"/>
    <tableColumn id="2" xr3:uid="{00000000-0010-0000-6B00-000002000000}" name="Type of training"/>
    <tableColumn id="3" xr3:uid="{00000000-0010-0000-6B00-000003000000}" name="# Weeks"/>
    <tableColumn id="4" xr3:uid="{00000000-0010-0000-6B00-000004000000}" name="# Times/week"/>
    <tableColumn id="5" xr3:uid="{00000000-0010-0000-6B00-000005000000}" name="Total hours/week"/>
    <tableColumn id="6" xr3:uid="{00000000-0010-0000-6B00-000006000000}" name="Total hours"/>
    <tableColumn id="7" xr3:uid="{00000000-0010-0000-6B00-000007000000}" name="Name of trainer"/>
    <tableColumn id="8" xr3:uid="{00000000-0010-0000-6B00-000008000000}" name="Type of trainer"/>
    <tableColumn id="9" xr3:uid="{00000000-0010-0000-6B00-000009000000}" name="Hourly rate"/>
    <tableColumn id="10" xr3:uid="{00000000-0010-0000-6B00-00000A000000}" name="Remarks/Clarification"/>
  </tableColumns>
  <tableStyleInfo name="Phoenix-style 3"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_109" displayName="Table_109" ref="A69:I84">
  <tableColumns count="9">
    <tableColumn id="1" xr3:uid="{00000000-0010-0000-6C00-000001000000}" name="Training group"/>
    <tableColumn id="2" xr3:uid="{00000000-0010-0000-6C00-000002000000}" name="Location"/>
    <tableColumn id="3" xr3:uid="{00000000-0010-0000-6C00-000003000000}" name="Day"/>
    <tableColumn id="4" xr3:uid="{00000000-0010-0000-6C00-000004000000}" name="Duration [hours]"/>
    <tableColumn id="5" xr3:uid="{00000000-0010-0000-6C00-000005000000}" name="Weeks"/>
    <tableColumn id="6" xr3:uid="{00000000-0010-0000-6C00-000006000000}" name="Hours total"/>
    <tableColumn id="7" xr3:uid="{00000000-0010-0000-6C00-000007000000}" name="Priority"/>
    <tableColumn id="8" xr3:uid="{00000000-0010-0000-6C00-000008000000}" name="Hourly rate"/>
    <tableColumn id="9" xr3:uid="{00000000-0010-0000-6C00-000009000000}" name="Remarks / Clarification"/>
  </tableColumns>
  <tableStyleInfo name="Phoenix-style 4"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89:G103">
  <tableColumns count="7">
    <tableColumn id="1" xr3:uid="{00000000-0010-0000-0A00-000001000000}" name="Item"/>
    <tableColumn id="2" xr3:uid="{00000000-0010-0000-0A00-000002000000}" name="Type (depreciation/maintenance)"/>
    <tableColumn id="3" xr3:uid="{00000000-0010-0000-0A00-000003000000}" name="Purchase costs"/>
    <tableColumn id="4" xr3:uid="{00000000-0010-0000-0A00-000004000000}" name="Depreciation period"/>
    <tableColumn id="5" xr3:uid="{00000000-0010-0000-0A00-000005000000}" name="Amount"/>
    <tableColumn id="6" xr3:uid="{00000000-0010-0000-0A00-000006000000}" name="Costs per year"/>
    <tableColumn id="7" xr3:uid="{00000000-0010-0000-0A00-000007000000}" name="Remarks / Clarification"/>
  </tableColumns>
  <tableStyleInfo name="Arashi-style 5" showFirstColumn="1" showLastColumn="1"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_110" displayName="Table_110" ref="A88:G97">
  <tableColumns count="7">
    <tableColumn id="1" xr3:uid="{00000000-0010-0000-6D00-000001000000}" name="Item"/>
    <tableColumn id="2" xr3:uid="{00000000-0010-0000-6D00-000002000000}" name="Type (depreciation/maintenance)"/>
    <tableColumn id="3" xr3:uid="{00000000-0010-0000-6D00-000003000000}" name="Purchase costs"/>
    <tableColumn id="4" xr3:uid="{00000000-0010-0000-6D00-000004000000}" name="Depreciation period"/>
    <tableColumn id="5" xr3:uid="{00000000-0010-0000-6D00-000005000000}" name="Amount"/>
    <tableColumn id="6" xr3:uid="{00000000-0010-0000-6D00-000006000000}" name="Costs per year"/>
    <tableColumn id="7" xr3:uid="{00000000-0010-0000-6D00-000007000000}" name="Remarks / Clarification"/>
  </tableColumns>
  <tableStyleInfo name="Phoenix-style 5" showFirstColumn="1" showLastColumn="1"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_111" displayName="Table_111" ref="A36:G41">
  <tableColumns count="7">
    <tableColumn id="1" xr3:uid="{00000000-0010-0000-6E00-000001000000}" name="Group"/>
    <tableColumn id="2" xr3:uid="{00000000-0010-0000-6E00-000002000000}" name="Group size"/>
    <tableColumn id="3" xr3:uid="{00000000-0010-0000-6E00-000003000000}" name="Trainings per week"/>
    <tableColumn id="4" xr3:uid="{00000000-0010-0000-6E00-000004000000}" name="Weeks per year"/>
    <tableColumn id="5" xr3:uid="{00000000-0010-0000-6E00-000005000000}" name="Type of trainer"/>
    <tableColumn id="6" xr3:uid="{00000000-0010-0000-6E00-000006000000}" name="(Expected) Level"/>
    <tableColumn id="7" xr3:uid="{00000000-0010-0000-6E00-000007000000}" name="Remarks/clarification"/>
  </tableColumns>
  <tableStyleInfo name="Piranha Duiken-style" showFirstColumn="1" showLastColumn="1"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_112" displayName="Table_112" ref="A44:H49">
  <tableColumns count="8">
    <tableColumn id="1" xr3:uid="{00000000-0010-0000-6F00-000001000000}" name="Group"/>
    <tableColumn id="2" xr3:uid="{00000000-0010-0000-6F00-000002000000}" name="Group size"/>
    <tableColumn id="3" xr3:uid="{00000000-0010-0000-6F00-000003000000}" name="Who"/>
    <tableColumn id="4" xr3:uid="{00000000-0010-0000-6F00-000004000000}" name="Type of Trainer"/>
    <tableColumn id="5" xr3:uid="{00000000-0010-0000-6F00-000005000000}" name="Training per week"/>
    <tableColumn id="6" xr3:uid="{00000000-0010-0000-6F00-000006000000}" name="Hours per week"/>
    <tableColumn id="7" xr3:uid="{00000000-0010-0000-6F00-000007000000}" name="Coaching?"/>
    <tableColumn id="8" xr3:uid="{00000000-0010-0000-6F00-000008000000}" name="Remarks/clarification"/>
  </tableColumns>
  <tableStyleInfo name="Piranha Duiken-style 2"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_113" displayName="Table_113" ref="A53:J72">
  <tableColumns count="10">
    <tableColumn id="1" xr3:uid="{00000000-0010-0000-7000-000001000000}" name="Training group"/>
    <tableColumn id="2" xr3:uid="{00000000-0010-0000-7000-000002000000}" name="Type of training"/>
    <tableColumn id="3" xr3:uid="{00000000-0010-0000-7000-000003000000}" name="# Weeks"/>
    <tableColumn id="4" xr3:uid="{00000000-0010-0000-7000-000004000000}" name="# Times/week"/>
    <tableColumn id="5" xr3:uid="{00000000-0010-0000-7000-000005000000}" name="Total hours/week"/>
    <tableColumn id="6" xr3:uid="{00000000-0010-0000-7000-000006000000}" name="Total hours"/>
    <tableColumn id="7" xr3:uid="{00000000-0010-0000-7000-000007000000}" name="Name of trainer"/>
    <tableColumn id="8" xr3:uid="{00000000-0010-0000-7000-000008000000}" name="Type of trainer"/>
    <tableColumn id="9" xr3:uid="{00000000-0010-0000-7000-000009000000}" name="Hourly rate"/>
    <tableColumn id="10" xr3:uid="{00000000-0010-0000-7000-00000A000000}" name="Remarks/Clarification"/>
  </tableColumns>
  <tableStyleInfo name="Piranha Duiken-style 3" showFirstColumn="1" showLastColumn="1"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_114" displayName="Table_114" ref="A75:I91">
  <tableColumns count="9">
    <tableColumn id="1" xr3:uid="{00000000-0010-0000-7100-000001000000}" name="Training group"/>
    <tableColumn id="2" xr3:uid="{00000000-0010-0000-7100-000002000000}" name="Location"/>
    <tableColumn id="3" xr3:uid="{00000000-0010-0000-7100-000003000000}" name="Day"/>
    <tableColumn id="4" xr3:uid="{00000000-0010-0000-7100-000004000000}" name="Duration [hours]"/>
    <tableColumn id="5" xr3:uid="{00000000-0010-0000-7100-000005000000}" name="Weeks"/>
    <tableColumn id="6" xr3:uid="{00000000-0010-0000-7100-000006000000}" name="Hours total"/>
    <tableColumn id="7" xr3:uid="{00000000-0010-0000-7100-000007000000}" name="Priority"/>
    <tableColumn id="8" xr3:uid="{00000000-0010-0000-7100-000008000000}" name="Hourly rate"/>
    <tableColumn id="9" xr3:uid="{00000000-0010-0000-7100-000009000000}" name="Remarks / Clarification"/>
  </tableColumns>
  <tableStyleInfo name="Piranha Duiken-style 4" showFirstColumn="1" showLastColumn="1"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_115" displayName="Table_115" ref="A95:G152">
  <tableColumns count="7">
    <tableColumn id="1" xr3:uid="{00000000-0010-0000-7200-000001000000}" name="Item"/>
    <tableColumn id="2" xr3:uid="{00000000-0010-0000-7200-000002000000}" name="Type (depreciation/maintenance)"/>
    <tableColumn id="3" xr3:uid="{00000000-0010-0000-7200-000003000000}" name="Purchase costs"/>
    <tableColumn id="4" xr3:uid="{00000000-0010-0000-7200-000004000000}" name="Depreciation period"/>
    <tableColumn id="5" xr3:uid="{00000000-0010-0000-7200-000005000000}" name="Amount"/>
    <tableColumn id="6" xr3:uid="{00000000-0010-0000-7200-000006000000}" name="Costs per year"/>
    <tableColumn id="7" xr3:uid="{00000000-0010-0000-7200-000007000000}" name="Remarks / Clarification"/>
  </tableColumns>
  <tableStyleInfo name="Piranha Duiken-style 5" showFirstColumn="1" showLastColumn="1"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_116" displayName="Table_116" ref="A36:G46">
  <tableColumns count="7">
    <tableColumn id="1" xr3:uid="{00000000-0010-0000-7300-000001000000}" name="Group"/>
    <tableColumn id="2" xr3:uid="{00000000-0010-0000-7300-000002000000}" name="Group size"/>
    <tableColumn id="3" xr3:uid="{00000000-0010-0000-7300-000003000000}" name="Trainings per week"/>
    <tableColumn id="4" xr3:uid="{00000000-0010-0000-7300-000004000000}" name="Weeks per year"/>
    <tableColumn id="5" xr3:uid="{00000000-0010-0000-7300-000005000000}" name="Type of trainer"/>
    <tableColumn id="6" xr3:uid="{00000000-0010-0000-7300-000006000000}" name="(Expected) Level"/>
    <tableColumn id="7" xr3:uid="{00000000-0010-0000-7300-000007000000}" name="Remarks/clarification"/>
  </tableColumns>
  <tableStyleInfo name="Piranha ZPR-style"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_117" displayName="Table_117" ref="A49:H54">
  <tableColumns count="8">
    <tableColumn id="1" xr3:uid="{00000000-0010-0000-7400-000001000000}" name="Group"/>
    <tableColumn id="2" xr3:uid="{00000000-0010-0000-7400-000002000000}" name="Group size"/>
    <tableColumn id="3" xr3:uid="{00000000-0010-0000-7400-000003000000}" name="Who"/>
    <tableColumn id="4" xr3:uid="{00000000-0010-0000-7400-000004000000}" name="Type of Trainer"/>
    <tableColumn id="5" xr3:uid="{00000000-0010-0000-7400-000005000000}" name="Training per week"/>
    <tableColumn id="6" xr3:uid="{00000000-0010-0000-7400-000006000000}" name="Hours per week"/>
    <tableColumn id="7" xr3:uid="{00000000-0010-0000-7400-000007000000}" name="Coaching?"/>
    <tableColumn id="8" xr3:uid="{00000000-0010-0000-7400-000008000000}" name="Remarks/clarification"/>
  </tableColumns>
  <tableStyleInfo name="Piranha ZPR-style 2" showFirstColumn="1" showLastColumn="1"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_118" displayName="Table_118" ref="A58:J101">
  <tableColumns count="10">
    <tableColumn id="1" xr3:uid="{00000000-0010-0000-7500-000001000000}" name="Training group"/>
    <tableColumn id="2" xr3:uid="{00000000-0010-0000-7500-000002000000}" name="Type of training"/>
    <tableColumn id="3" xr3:uid="{00000000-0010-0000-7500-000003000000}" name="# Weeks"/>
    <tableColumn id="4" xr3:uid="{00000000-0010-0000-7500-000004000000}" name="# Times/week"/>
    <tableColumn id="5" xr3:uid="{00000000-0010-0000-7500-000005000000}" name="Total hours/week"/>
    <tableColumn id="6" xr3:uid="{00000000-0010-0000-7500-000006000000}" name="Total hours"/>
    <tableColumn id="7" xr3:uid="{00000000-0010-0000-7500-000007000000}" name="Name of trainer"/>
    <tableColumn id="8" xr3:uid="{00000000-0010-0000-7500-000008000000}" name="Type of trainer"/>
    <tableColumn id="9" xr3:uid="{00000000-0010-0000-7500-000009000000}" name="Hourly rate"/>
    <tableColumn id="10" xr3:uid="{00000000-0010-0000-7500-00000A000000}" name="Remarks/Clarification"/>
  </tableColumns>
  <tableStyleInfo name="Piranha ZPR-style 3" showFirstColumn="1" showLastColumn="1"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_119" displayName="Table_119" ref="A104:I130">
  <tableColumns count="9">
    <tableColumn id="1" xr3:uid="{00000000-0010-0000-7600-000001000000}" name="Training group"/>
    <tableColumn id="2" xr3:uid="{00000000-0010-0000-7600-000002000000}" name="Location"/>
    <tableColumn id="3" xr3:uid="{00000000-0010-0000-7600-000003000000}" name="Day"/>
    <tableColumn id="4" xr3:uid="{00000000-0010-0000-7600-000004000000}" name="Duration [hours]"/>
    <tableColumn id="5" xr3:uid="{00000000-0010-0000-7600-000005000000}" name="Weeks"/>
    <tableColumn id="6" xr3:uid="{00000000-0010-0000-7600-000006000000}" name="Hours total"/>
    <tableColumn id="7" xr3:uid="{00000000-0010-0000-7600-000007000000}" name="Priority"/>
    <tableColumn id="8" xr3:uid="{00000000-0010-0000-7600-000008000000}" name="Hourly rate"/>
    <tableColumn id="9" xr3:uid="{00000000-0010-0000-7600-000009000000}" name="Remarks / Clarification"/>
  </tableColumns>
  <tableStyleInfo name="Piranha ZPR-style 4"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36:G46">
  <tableColumns count="7">
    <tableColumn id="1" xr3:uid="{00000000-0010-0000-0B00-000001000000}" name="Group"/>
    <tableColumn id="2" xr3:uid="{00000000-0010-0000-0B00-000002000000}" name="Group size"/>
    <tableColumn id="3" xr3:uid="{00000000-0010-0000-0B00-000003000000}" name="Trainings per week"/>
    <tableColumn id="4" xr3:uid="{00000000-0010-0000-0B00-000004000000}" name="Weeks per year"/>
    <tableColumn id="5" xr3:uid="{00000000-0010-0000-0B00-000005000000}" name="Type of trainer"/>
    <tableColumn id="6" xr3:uid="{00000000-0010-0000-0B00-000006000000}" name="(Expected) Level"/>
    <tableColumn id="7" xr3:uid="{00000000-0010-0000-0B00-000007000000}" name="Remarks/clarification"/>
  </tableColumns>
  <tableStyleInfo name="Arriba-style"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_120" displayName="Table_120" ref="A134:G176">
  <tableColumns count="7">
    <tableColumn id="1" xr3:uid="{00000000-0010-0000-7700-000001000000}" name="Item"/>
    <tableColumn id="2" xr3:uid="{00000000-0010-0000-7700-000002000000}" name="Type (depreciation/maintenance)"/>
    <tableColumn id="3" xr3:uid="{00000000-0010-0000-7700-000003000000}" name="Purchase costs"/>
    <tableColumn id="4" xr3:uid="{00000000-0010-0000-7700-000004000000}" name="Depreciation period"/>
    <tableColumn id="5" xr3:uid="{00000000-0010-0000-7700-000005000000}" name="Amount"/>
    <tableColumn id="6" xr3:uid="{00000000-0010-0000-7700-000006000000}" name="Costs per year"/>
    <tableColumn id="7" xr3:uid="{00000000-0010-0000-7700-000007000000}" name="Remarks / Clarification"/>
  </tableColumns>
  <tableStyleInfo name="Piranha ZPR-style 5"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_121" displayName="Table_121" ref="A36:G41">
  <tableColumns count="7">
    <tableColumn id="1" xr3:uid="{00000000-0010-0000-7800-000001000000}" name="Group"/>
    <tableColumn id="2" xr3:uid="{00000000-0010-0000-7800-000002000000}" name="Group size"/>
    <tableColumn id="3" xr3:uid="{00000000-0010-0000-7800-000003000000}" name="Trainings per week"/>
    <tableColumn id="4" xr3:uid="{00000000-0010-0000-7800-000004000000}" name="Weeks per year"/>
    <tableColumn id="5" xr3:uid="{00000000-0010-0000-7800-000005000000}" name="Type of trainer"/>
    <tableColumn id="6" xr3:uid="{00000000-0010-0000-7800-000006000000}" name="(Expected) Level"/>
    <tableColumn id="7" xr3:uid="{00000000-0010-0000-7800-000007000000}" name="Remarks/clarification"/>
  </tableColumns>
  <tableStyleInfo name="Sagittarius-style" showFirstColumn="1" showLastColumn="1"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_122" displayName="Table_122" ref="A44:H49">
  <tableColumns count="8">
    <tableColumn id="1" xr3:uid="{00000000-0010-0000-7900-000001000000}" name="Group"/>
    <tableColumn id="2" xr3:uid="{00000000-0010-0000-7900-000002000000}" name="Group size"/>
    <tableColumn id="3" xr3:uid="{00000000-0010-0000-7900-000003000000}" name="Who"/>
    <tableColumn id="4" xr3:uid="{00000000-0010-0000-7900-000004000000}" name="Type of Trainer"/>
    <tableColumn id="5" xr3:uid="{00000000-0010-0000-7900-000005000000}" name="Training per week"/>
    <tableColumn id="6" xr3:uid="{00000000-0010-0000-7900-000006000000}" name="Hours per week"/>
    <tableColumn id="7" xr3:uid="{00000000-0010-0000-7900-000007000000}" name="Coaching?"/>
    <tableColumn id="8" xr3:uid="{00000000-0010-0000-7900-000008000000}" name="Remarks/clarification"/>
  </tableColumns>
  <tableStyleInfo name="Sagittarius-style 2" showFirstColumn="1" showLastColumn="1"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_123" displayName="Table_123" ref="A53:J66">
  <tableColumns count="10">
    <tableColumn id="1" xr3:uid="{00000000-0010-0000-7A00-000001000000}" name="Training group"/>
    <tableColumn id="2" xr3:uid="{00000000-0010-0000-7A00-000002000000}" name="Type of training"/>
    <tableColumn id="3" xr3:uid="{00000000-0010-0000-7A00-000003000000}" name="# Weeks"/>
    <tableColumn id="4" xr3:uid="{00000000-0010-0000-7A00-000004000000}" name="# Times/week"/>
    <tableColumn id="5" xr3:uid="{00000000-0010-0000-7A00-000005000000}" name="Total hours/week"/>
    <tableColumn id="6" xr3:uid="{00000000-0010-0000-7A00-000006000000}" name="Total hours"/>
    <tableColumn id="7" xr3:uid="{00000000-0010-0000-7A00-000007000000}" name="Name of trainer"/>
    <tableColumn id="8" xr3:uid="{00000000-0010-0000-7A00-000008000000}" name="Type of trainer"/>
    <tableColumn id="9" xr3:uid="{00000000-0010-0000-7A00-000009000000}" name="Hourly rate"/>
    <tableColumn id="10" xr3:uid="{00000000-0010-0000-7A00-00000A000000}" name="Remarks/Clarification"/>
  </tableColumns>
  <tableStyleInfo name="Sagittarius-style 3" showFirstColumn="1" showLastColumn="1"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_124" displayName="Table_124" ref="A69:I85">
  <tableColumns count="9">
    <tableColumn id="1" xr3:uid="{00000000-0010-0000-7B00-000001000000}" name="Training group"/>
    <tableColumn id="2" xr3:uid="{00000000-0010-0000-7B00-000002000000}" name="Location"/>
    <tableColumn id="3" xr3:uid="{00000000-0010-0000-7B00-000003000000}" name="Day"/>
    <tableColumn id="4" xr3:uid="{00000000-0010-0000-7B00-000004000000}" name="Duration [hours]"/>
    <tableColumn id="5" xr3:uid="{00000000-0010-0000-7B00-000005000000}" name="Weeks"/>
    <tableColumn id="6" xr3:uid="{00000000-0010-0000-7B00-000006000000}" name="Hours total"/>
    <tableColumn id="7" xr3:uid="{00000000-0010-0000-7B00-000007000000}" name="Priority"/>
    <tableColumn id="8" xr3:uid="{00000000-0010-0000-7B00-000008000000}" name="Hourly rate"/>
    <tableColumn id="9" xr3:uid="{00000000-0010-0000-7B00-000009000000}" name="Remarks / Clarification"/>
  </tableColumns>
  <tableStyleInfo name="Sagittarius-style 4" showFirstColumn="1" showLastColumn="1"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_125" displayName="Table_125" ref="A89:G111">
  <tableColumns count="7">
    <tableColumn id="1" xr3:uid="{00000000-0010-0000-7C00-000001000000}" name="Item"/>
    <tableColumn id="2" xr3:uid="{00000000-0010-0000-7C00-000002000000}" name="Type (depreciation/maintenance)"/>
    <tableColumn id="3" xr3:uid="{00000000-0010-0000-7C00-000003000000}" name="Purchase costs"/>
    <tableColumn id="4" xr3:uid="{00000000-0010-0000-7C00-000004000000}" name="Depreciation period"/>
    <tableColumn id="5" xr3:uid="{00000000-0010-0000-7C00-000005000000}" name="Amount"/>
    <tableColumn id="6" xr3:uid="{00000000-0010-0000-7C00-000006000000}" name="Costs per year"/>
    <tableColumn id="7" xr3:uid="{00000000-0010-0000-7C00-000007000000}" name="Remarks / Clarification"/>
  </tableColumns>
  <tableStyleInfo name="Sagittarius-style 5" showFirstColumn="1" showLastColumn="1"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_126" displayName="Table_126" ref="A36:G46">
  <tableColumns count="7">
    <tableColumn id="1" xr3:uid="{00000000-0010-0000-7D00-000001000000}" name="Group"/>
    <tableColumn id="2" xr3:uid="{00000000-0010-0000-7D00-000002000000}" name="Group size"/>
    <tableColumn id="3" xr3:uid="{00000000-0010-0000-7D00-000003000000}" name="Trainings per week"/>
    <tableColumn id="4" xr3:uid="{00000000-0010-0000-7D00-000004000000}" name="Weeks per year"/>
    <tableColumn id="5" xr3:uid="{00000000-0010-0000-7D00-000005000000}" name="Type of trainer"/>
    <tableColumn id="6" xr3:uid="{00000000-0010-0000-7D00-000006000000}" name="(Expected) Level"/>
    <tableColumn id="7" xr3:uid="{00000000-0010-0000-7D00-000007000000}" name="Remarks/clarification"/>
  </tableColumns>
  <tableStyleInfo name="Skeuvel-style" showFirstColumn="1" showLastColumn="1"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_127" displayName="Table_127" ref="A49:H53">
  <tableColumns count="8">
    <tableColumn id="1" xr3:uid="{00000000-0010-0000-7E00-000001000000}" name="Group"/>
    <tableColumn id="2" xr3:uid="{00000000-0010-0000-7E00-000002000000}" name="Group size"/>
    <tableColumn id="3" xr3:uid="{00000000-0010-0000-7E00-000003000000}" name="Name of trainer"/>
    <tableColumn id="4" xr3:uid="{00000000-0010-0000-7E00-000004000000}" name="Type of Trainer"/>
    <tableColumn id="5" xr3:uid="{00000000-0010-0000-7E00-000005000000}" name="Training per week"/>
    <tableColumn id="6" xr3:uid="{00000000-0010-0000-7E00-000006000000}" name="Hours per week"/>
    <tableColumn id="7" xr3:uid="{00000000-0010-0000-7E00-000007000000}" name="Coaching?"/>
    <tableColumn id="8" xr3:uid="{00000000-0010-0000-7E00-000008000000}" name="Remarks/clarification"/>
  </tableColumns>
  <tableStyleInfo name="Skeuvel-style 2" showFirstColumn="1" showLastColumn="1"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_128" displayName="Table_128" ref="A57:J74">
  <tableColumns count="10">
    <tableColumn id="1" xr3:uid="{00000000-0010-0000-7F00-000001000000}" name="Training group"/>
    <tableColumn id="2" xr3:uid="{00000000-0010-0000-7F00-000002000000}" name="Type of training"/>
    <tableColumn id="3" xr3:uid="{00000000-0010-0000-7F00-000003000000}" name="# Weeks"/>
    <tableColumn id="4" xr3:uid="{00000000-0010-0000-7F00-000004000000}" name="# Times/week"/>
    <tableColumn id="5" xr3:uid="{00000000-0010-0000-7F00-000005000000}" name="Total hours/week"/>
    <tableColumn id="6" xr3:uid="{00000000-0010-0000-7F00-000006000000}" name="Total hours"/>
    <tableColumn id="7" xr3:uid="{00000000-0010-0000-7F00-000007000000}" name="Name of trainer"/>
    <tableColumn id="8" xr3:uid="{00000000-0010-0000-7F00-000008000000}" name="Type of trainer"/>
    <tableColumn id="9" xr3:uid="{00000000-0010-0000-7F00-000009000000}" name="Hourly rate"/>
    <tableColumn id="10" xr3:uid="{00000000-0010-0000-7F00-00000A000000}" name="Remarks/Clarification"/>
  </tableColumns>
  <tableStyleInfo name="Skeuvel-style 3" showFirstColumn="1" showLastColumn="1"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_129" displayName="Table_129" ref="A77:I88">
  <tableColumns count="9">
    <tableColumn id="1" xr3:uid="{00000000-0010-0000-8000-000001000000}" name="Training group"/>
    <tableColumn id="2" xr3:uid="{00000000-0010-0000-8000-000002000000}" name="Location"/>
    <tableColumn id="3" xr3:uid="{00000000-0010-0000-8000-000003000000}" name="Day"/>
    <tableColumn id="4" xr3:uid="{00000000-0010-0000-8000-000004000000}" name="Duration [hours]"/>
    <tableColumn id="5" xr3:uid="{00000000-0010-0000-8000-000005000000}" name="Weeks"/>
    <tableColumn id="6" xr3:uid="{00000000-0010-0000-8000-000006000000}" name="Hours total"/>
    <tableColumn id="7" xr3:uid="{00000000-0010-0000-8000-000007000000}" name="Priority"/>
    <tableColumn id="8" xr3:uid="{00000000-0010-0000-8000-000008000000}" name="Hourly rate"/>
    <tableColumn id="9" xr3:uid="{00000000-0010-0000-8000-000009000000}" name="Remarks / Clarification"/>
  </tableColumns>
  <tableStyleInfo name="Skeuvel-style 4"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49:H54">
  <tableColumns count="8">
    <tableColumn id="1" xr3:uid="{00000000-0010-0000-0C00-000001000000}" name="Group"/>
    <tableColumn id="2" xr3:uid="{00000000-0010-0000-0C00-000002000000}" name="Group size"/>
    <tableColumn id="3" xr3:uid="{00000000-0010-0000-0C00-000003000000}" name="Who"/>
    <tableColumn id="4" xr3:uid="{00000000-0010-0000-0C00-000004000000}" name="Type of Trainer"/>
    <tableColumn id="5" xr3:uid="{00000000-0010-0000-0C00-000005000000}" name="Training per week"/>
    <tableColumn id="6" xr3:uid="{00000000-0010-0000-0C00-000006000000}" name="Hours per week"/>
    <tableColumn id="7" xr3:uid="{00000000-0010-0000-0C00-000007000000}" name="Coaching?"/>
    <tableColumn id="8" xr3:uid="{00000000-0010-0000-0C00-000008000000}" name="Remarks/clarification"/>
  </tableColumns>
  <tableStyleInfo name="Arriba-style 2" showFirstColumn="1" showLastColumn="1"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_130" displayName="Table_130" ref="A36:G41">
  <tableColumns count="7">
    <tableColumn id="1" xr3:uid="{00000000-0010-0000-8100-000001000000}" name="Group"/>
    <tableColumn id="2" xr3:uid="{00000000-0010-0000-8100-000002000000}" name="Group size"/>
    <tableColumn id="3" xr3:uid="{00000000-0010-0000-8100-000003000000}" name="Trainings per week"/>
    <tableColumn id="4" xr3:uid="{00000000-0010-0000-8100-000004000000}" name="Weeks per year"/>
    <tableColumn id="5" xr3:uid="{00000000-0010-0000-8100-000005000000}" name="Type of trainer"/>
    <tableColumn id="6" xr3:uid="{00000000-0010-0000-8100-000006000000}" name="(Expected) Level"/>
    <tableColumn id="7" xr3:uid="{00000000-0010-0000-8100-000007000000}" name="Remarks/clarification"/>
  </tableColumns>
  <tableStyleInfo name="Slapping Studs-style" showFirstColumn="1" showLastColumn="1"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_131" displayName="Table_131" ref="A44:H49">
  <tableColumns count="8">
    <tableColumn id="1" xr3:uid="{00000000-0010-0000-8200-000001000000}" name="Group"/>
    <tableColumn id="2" xr3:uid="{00000000-0010-0000-8200-000002000000}" name="Group size"/>
    <tableColumn id="3" xr3:uid="{00000000-0010-0000-8200-000003000000}" name="Who"/>
    <tableColumn id="4" xr3:uid="{00000000-0010-0000-8200-000004000000}" name="Type of Trainer"/>
    <tableColumn id="5" xr3:uid="{00000000-0010-0000-8200-000005000000}" name="Training per week"/>
    <tableColumn id="6" xr3:uid="{00000000-0010-0000-8200-000006000000}" name="Hours per week"/>
    <tableColumn id="7" xr3:uid="{00000000-0010-0000-8200-000007000000}" name="Coaching?"/>
    <tableColumn id="8" xr3:uid="{00000000-0010-0000-8200-000008000000}" name="Remarks/clarification"/>
  </tableColumns>
  <tableStyleInfo name="Slapping Studs-style 2" showFirstColumn="1" showLastColumn="1"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_132" displayName="Table_132" ref="A53:J66">
  <tableColumns count="10">
    <tableColumn id="1" xr3:uid="{00000000-0010-0000-8300-000001000000}" name="Training group"/>
    <tableColumn id="2" xr3:uid="{00000000-0010-0000-8300-000002000000}" name="Type of training"/>
    <tableColumn id="3" xr3:uid="{00000000-0010-0000-8300-000003000000}" name="# Weeks"/>
    <tableColumn id="4" xr3:uid="{00000000-0010-0000-8300-000004000000}" name="# Times/week"/>
    <tableColumn id="5" xr3:uid="{00000000-0010-0000-8300-000005000000}" name="Total hours/week"/>
    <tableColumn id="6" xr3:uid="{00000000-0010-0000-8300-000006000000}" name="Total hours"/>
    <tableColumn id="7" xr3:uid="{00000000-0010-0000-8300-000007000000}" name="Name of trainer"/>
    <tableColumn id="8" xr3:uid="{00000000-0010-0000-8300-000008000000}" name="Type of trainer"/>
    <tableColumn id="9" xr3:uid="{00000000-0010-0000-8300-000009000000}" name="Hourly rate"/>
    <tableColumn id="10" xr3:uid="{00000000-0010-0000-8300-00000A000000}" name="Remarks/Clarification"/>
  </tableColumns>
  <tableStyleInfo name="Slapping Studs-style 3" showFirstColumn="1" showLastColumn="1"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_133" displayName="Table_133" ref="A69:I85">
  <tableColumns count="9">
    <tableColumn id="1" xr3:uid="{00000000-0010-0000-8400-000001000000}" name="Training group"/>
    <tableColumn id="2" xr3:uid="{00000000-0010-0000-8400-000002000000}" name="Location"/>
    <tableColumn id="3" xr3:uid="{00000000-0010-0000-8400-000003000000}" name="Day"/>
    <tableColumn id="4" xr3:uid="{00000000-0010-0000-8400-000004000000}" name="Duration [hours]"/>
    <tableColumn id="5" xr3:uid="{00000000-0010-0000-8400-000005000000}" name="Weeks"/>
    <tableColumn id="6" xr3:uid="{00000000-0010-0000-8400-000006000000}" name="Hours total"/>
    <tableColumn id="7" xr3:uid="{00000000-0010-0000-8400-000007000000}" name="Priority"/>
    <tableColumn id="8" xr3:uid="{00000000-0010-0000-8400-000008000000}" name="Hourly rate"/>
    <tableColumn id="9" xr3:uid="{00000000-0010-0000-8400-000009000000}" name="Remarks / Clarification"/>
  </tableColumns>
  <tableStyleInfo name="Slapping Studs-style 4" showFirstColumn="1" showLastColumn="1"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_134" displayName="Table_134" ref="A89:G103">
  <tableColumns count="7">
    <tableColumn id="1" xr3:uid="{00000000-0010-0000-8500-000001000000}" name="Item"/>
    <tableColumn id="2" xr3:uid="{00000000-0010-0000-8500-000002000000}" name="Type (depreciation/maintenance)"/>
    <tableColumn id="3" xr3:uid="{00000000-0010-0000-8500-000003000000}" name="Purchase costs"/>
    <tableColumn id="4" xr3:uid="{00000000-0010-0000-8500-000004000000}" name="Depreciation period"/>
    <tableColumn id="5" xr3:uid="{00000000-0010-0000-8500-000005000000}" name="Amount"/>
    <tableColumn id="6" xr3:uid="{00000000-0010-0000-8500-000006000000}" name="Costs per year"/>
    <tableColumn id="7" xr3:uid="{00000000-0010-0000-8500-000007000000}" name="Remarks / Clarification"/>
  </tableColumns>
  <tableStyleInfo name="Slapping Studs-style 5" showFirstColumn="1" showLastColumn="1"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_135" displayName="Table_135" ref="A36:G41">
  <tableColumns count="7">
    <tableColumn id="1" xr3:uid="{00000000-0010-0000-8600-000001000000}" name="Group"/>
    <tableColumn id="2" xr3:uid="{00000000-0010-0000-8600-000002000000}" name="Group size"/>
    <tableColumn id="3" xr3:uid="{00000000-0010-0000-8600-000003000000}" name="Trainings per week"/>
    <tableColumn id="4" xr3:uid="{00000000-0010-0000-8600-000004000000}" name="Weeks per year"/>
    <tableColumn id="5" xr3:uid="{00000000-0010-0000-8600-000005000000}" name="Type of trainer"/>
    <tableColumn id="6" xr3:uid="{00000000-0010-0000-8600-000006000000}" name="(Expected) Level"/>
    <tableColumn id="7" xr3:uid="{00000000-0010-0000-8600-000007000000}" name="Remarks/clarification"/>
  </tableColumns>
  <tableStyleInfo name="Stretchers-style" showFirstColumn="1" showLastColumn="1"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_136" displayName="Table_136" ref="A44:H49">
  <tableColumns count="8">
    <tableColumn id="1" xr3:uid="{00000000-0010-0000-8700-000001000000}" name="Group"/>
    <tableColumn id="2" xr3:uid="{00000000-0010-0000-8700-000002000000}" name="Group size"/>
    <tableColumn id="3" xr3:uid="{00000000-0010-0000-8700-000003000000}" name="Who"/>
    <tableColumn id="4" xr3:uid="{00000000-0010-0000-8700-000004000000}" name="Type of Trainer"/>
    <tableColumn id="5" xr3:uid="{00000000-0010-0000-8700-000005000000}" name="Training per week"/>
    <tableColumn id="6" xr3:uid="{00000000-0010-0000-8700-000006000000}" name="Hours per week"/>
    <tableColumn id="7" xr3:uid="{00000000-0010-0000-8700-000007000000}" name="Coaching?"/>
    <tableColumn id="8" xr3:uid="{00000000-0010-0000-8700-000008000000}" name="Remarks/clarification"/>
  </tableColumns>
  <tableStyleInfo name="Stretchers-style 2" showFirstColumn="1" showLastColumn="1"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_137" displayName="Table_137" ref="A53:J66">
  <tableColumns count="10">
    <tableColumn id="1" xr3:uid="{00000000-0010-0000-8800-000001000000}" name="Training group"/>
    <tableColumn id="2" xr3:uid="{00000000-0010-0000-8800-000002000000}" name="Type of training"/>
    <tableColumn id="3" xr3:uid="{00000000-0010-0000-8800-000003000000}" name="# Weeks"/>
    <tableColumn id="4" xr3:uid="{00000000-0010-0000-8800-000004000000}" name="# Times/week"/>
    <tableColumn id="5" xr3:uid="{00000000-0010-0000-8800-000005000000}" name="Total hours/week"/>
    <tableColumn id="6" xr3:uid="{00000000-0010-0000-8800-000006000000}" name="Total hours"/>
    <tableColumn id="7" xr3:uid="{00000000-0010-0000-8800-000007000000}" name="Name of trainer"/>
    <tableColumn id="8" xr3:uid="{00000000-0010-0000-8800-000008000000}" name="Type of trainer"/>
    <tableColumn id="9" xr3:uid="{00000000-0010-0000-8800-000009000000}" name="Hourly rate"/>
    <tableColumn id="10" xr3:uid="{00000000-0010-0000-8800-00000A000000}" name="Remarks/Clarification"/>
  </tableColumns>
  <tableStyleInfo name="Stretchers-style 3" showFirstColumn="1" showLastColumn="1"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_138" displayName="Table_138" ref="A69:I85">
  <tableColumns count="9">
    <tableColumn id="1" xr3:uid="{00000000-0010-0000-8900-000001000000}" name="Training group"/>
    <tableColumn id="2" xr3:uid="{00000000-0010-0000-8900-000002000000}" name="Location"/>
    <tableColumn id="3" xr3:uid="{00000000-0010-0000-8900-000003000000}" name="Day"/>
    <tableColumn id="4" xr3:uid="{00000000-0010-0000-8900-000004000000}" name="Duration [hours]"/>
    <tableColumn id="5" xr3:uid="{00000000-0010-0000-8900-000005000000}" name="Weeks"/>
    <tableColumn id="6" xr3:uid="{00000000-0010-0000-8900-000006000000}" name="Hours total"/>
    <tableColumn id="7" xr3:uid="{00000000-0010-0000-8900-000007000000}" name="Priority"/>
    <tableColumn id="8" xr3:uid="{00000000-0010-0000-8900-000008000000}" name="Hourly rate"/>
    <tableColumn id="9" xr3:uid="{00000000-0010-0000-8900-000009000000}" name="Remarks / Clarification"/>
  </tableColumns>
  <tableStyleInfo name="Stretchers-style 4" showFirstColumn="1" showLastColumn="1"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_139" displayName="Table_139" ref="A89:G103">
  <tableColumns count="7">
    <tableColumn id="1" xr3:uid="{00000000-0010-0000-8A00-000001000000}" name="Item"/>
    <tableColumn id="2" xr3:uid="{00000000-0010-0000-8A00-000002000000}" name="Type (depreciation/maintenance)"/>
    <tableColumn id="3" xr3:uid="{00000000-0010-0000-8A00-000003000000}" name="Purchase costs"/>
    <tableColumn id="4" xr3:uid="{00000000-0010-0000-8A00-000004000000}" name="Depreciation period"/>
    <tableColumn id="5" xr3:uid="{00000000-0010-0000-8A00-000005000000}" name="Amount"/>
    <tableColumn id="6" xr3:uid="{00000000-0010-0000-8A00-000006000000}" name="Costs per year"/>
    <tableColumn id="7" xr3:uid="{00000000-0010-0000-8A00-000007000000}" name="Remarks / Clarification"/>
  </tableColumns>
  <tableStyleInfo name="Stretchers-style 5"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58:J72">
  <tableColumns count="10">
    <tableColumn id="1" xr3:uid="{00000000-0010-0000-0D00-000001000000}" name="Training group"/>
    <tableColumn id="2" xr3:uid="{00000000-0010-0000-0D00-000002000000}" name="Type of training"/>
    <tableColumn id="3" xr3:uid="{00000000-0010-0000-0D00-000003000000}" name="# Weeks"/>
    <tableColumn id="4" xr3:uid="{00000000-0010-0000-0D00-000004000000}" name="# Times/week"/>
    <tableColumn id="5" xr3:uid="{00000000-0010-0000-0D00-000005000000}" name="Total hours/week"/>
    <tableColumn id="6" xr3:uid="{00000000-0010-0000-0D00-000006000000}" name="Total hours"/>
    <tableColumn id="7" xr3:uid="{00000000-0010-0000-0D00-000007000000}" name="Name of trainer"/>
    <tableColumn id="8" xr3:uid="{00000000-0010-0000-0D00-000008000000}" name="Type of trainer"/>
    <tableColumn id="9" xr3:uid="{00000000-0010-0000-0D00-000009000000}" name="Hourly rate"/>
    <tableColumn id="10" xr3:uid="{00000000-0010-0000-0D00-00000A000000}" name="Remarks/Clarification"/>
  </tableColumns>
  <tableStyleInfo name="Arriba-style 3" showFirstColumn="1" showLastColumn="1"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_140" displayName="Table_140" ref="A36:G41">
  <tableColumns count="7">
    <tableColumn id="1" xr3:uid="{00000000-0010-0000-8B00-000001000000}" name="Group"/>
    <tableColumn id="2" xr3:uid="{00000000-0010-0000-8B00-000002000000}" name="Group size"/>
    <tableColumn id="3" xr3:uid="{00000000-0010-0000-8B00-000003000000}" name="Trainings per week"/>
    <tableColumn id="4" xr3:uid="{00000000-0010-0000-8B00-000004000000}" name="Weeks per year"/>
    <tableColumn id="5" xr3:uid="{00000000-0010-0000-8B00-000005000000}" name="Type of trainer"/>
    <tableColumn id="6" xr3:uid="{00000000-0010-0000-8B00-000006000000}" name="(Expected) Level"/>
    <tableColumn id="7" xr3:uid="{00000000-0010-0000-8B00-000007000000}" name="Remarks/clarification"/>
  </tableColumns>
  <tableStyleInfo name="Tartaros-style" showFirstColumn="1" showLastColumn="1"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_141" displayName="Table_141" ref="A44:H49">
  <tableColumns count="8">
    <tableColumn id="1" xr3:uid="{00000000-0010-0000-8C00-000001000000}" name="Group"/>
    <tableColumn id="2" xr3:uid="{00000000-0010-0000-8C00-000002000000}" name="Group size"/>
    <tableColumn id="3" xr3:uid="{00000000-0010-0000-8C00-000003000000}" name="Who"/>
    <tableColumn id="4" xr3:uid="{00000000-0010-0000-8C00-000004000000}" name="Type of Trainer"/>
    <tableColumn id="5" xr3:uid="{00000000-0010-0000-8C00-000005000000}" name="Training per week"/>
    <tableColumn id="6" xr3:uid="{00000000-0010-0000-8C00-000006000000}" name="Hours per week"/>
    <tableColumn id="7" xr3:uid="{00000000-0010-0000-8C00-000007000000}" name="Coaching?"/>
    <tableColumn id="8" xr3:uid="{00000000-0010-0000-8C00-000008000000}" name="Remarks/clarification"/>
  </tableColumns>
  <tableStyleInfo name="Tartaros-style 2" showFirstColumn="1" showLastColumn="1"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_142" displayName="Table_142" ref="A53:J66">
  <tableColumns count="10">
    <tableColumn id="1" xr3:uid="{00000000-0010-0000-8D00-000001000000}" name="Training group"/>
    <tableColumn id="2" xr3:uid="{00000000-0010-0000-8D00-000002000000}" name="Type of training"/>
    <tableColumn id="3" xr3:uid="{00000000-0010-0000-8D00-000003000000}" name="# Weeks"/>
    <tableColumn id="4" xr3:uid="{00000000-0010-0000-8D00-000004000000}" name="# Times/week"/>
    <tableColumn id="5" xr3:uid="{00000000-0010-0000-8D00-000005000000}" name="Total hours/week"/>
    <tableColumn id="6" xr3:uid="{00000000-0010-0000-8D00-000006000000}" name="Total hours"/>
    <tableColumn id="7" xr3:uid="{00000000-0010-0000-8D00-000007000000}" name="Name of trainer"/>
    <tableColumn id="8" xr3:uid="{00000000-0010-0000-8D00-000008000000}" name="Type of trainer"/>
    <tableColumn id="9" xr3:uid="{00000000-0010-0000-8D00-000009000000}" name="Hourly rate"/>
    <tableColumn id="10" xr3:uid="{00000000-0010-0000-8D00-00000A000000}" name="Remarks/Clarification"/>
  </tableColumns>
  <tableStyleInfo name="Tartaros-style 3" showFirstColumn="1" showLastColumn="1"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_143" displayName="Table_143" ref="A69:I85">
  <tableColumns count="9">
    <tableColumn id="1" xr3:uid="{00000000-0010-0000-8E00-000001000000}" name="Training group"/>
    <tableColumn id="2" xr3:uid="{00000000-0010-0000-8E00-000002000000}" name="Location"/>
    <tableColumn id="3" xr3:uid="{00000000-0010-0000-8E00-000003000000}" name="Day"/>
    <tableColumn id="4" xr3:uid="{00000000-0010-0000-8E00-000004000000}" name="Duration [hours]"/>
    <tableColumn id="5" xr3:uid="{00000000-0010-0000-8E00-000005000000}" name="Weeks"/>
    <tableColumn id="6" xr3:uid="{00000000-0010-0000-8E00-000006000000}" name="Hours total"/>
    <tableColumn id="7" xr3:uid="{00000000-0010-0000-8E00-000007000000}" name="Priority"/>
    <tableColumn id="8" xr3:uid="{00000000-0010-0000-8E00-000008000000}" name="Hourly rate"/>
    <tableColumn id="9" xr3:uid="{00000000-0010-0000-8E00-000009000000}" name="Remarks / Clarification"/>
  </tableColumns>
  <tableStyleInfo name="Tartaros-style 4" showFirstColumn="1" showLastColumn="1"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_144" displayName="Table_144" ref="A89:G103">
  <tableColumns count="7">
    <tableColumn id="1" xr3:uid="{00000000-0010-0000-8F00-000001000000}" name="Item"/>
    <tableColumn id="2" xr3:uid="{00000000-0010-0000-8F00-000002000000}" name="Type (depreciation/maintenance)"/>
    <tableColumn id="3" xr3:uid="{00000000-0010-0000-8F00-000003000000}" name="Purchase costs"/>
    <tableColumn id="4" xr3:uid="{00000000-0010-0000-8F00-000004000000}" name="Depreciation period"/>
    <tableColumn id="5" xr3:uid="{00000000-0010-0000-8F00-000005000000}" name="Amount"/>
    <tableColumn id="6" xr3:uid="{00000000-0010-0000-8F00-000006000000}" name="Costs per year"/>
    <tableColumn id="7" xr3:uid="{00000000-0010-0000-8F00-000007000000}" name="Remarks / Clarification"/>
  </tableColumns>
  <tableStyleInfo name="Tartaros-style 5" showFirstColumn="1" showLastColumn="1"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_145" displayName="Table_145" ref="A36:G41">
  <tableColumns count="7">
    <tableColumn id="1" xr3:uid="{00000000-0010-0000-9000-000001000000}" name="Group"/>
    <tableColumn id="2" xr3:uid="{00000000-0010-0000-9000-000002000000}" name="Group size"/>
    <tableColumn id="3" xr3:uid="{00000000-0010-0000-9000-000003000000}" name="Trainings per week"/>
    <tableColumn id="4" xr3:uid="{00000000-0010-0000-9000-000004000000}" name="Weeks per year"/>
    <tableColumn id="5" xr3:uid="{00000000-0010-0000-9000-000005000000}" name="Type of trainer"/>
    <tableColumn id="6" xr3:uid="{00000000-0010-0000-9000-000006000000}" name="(Expected) Level"/>
    <tableColumn id="7" xr3:uid="{00000000-0010-0000-9000-000007000000}" name="Remarks/clarification"/>
  </tableColumns>
  <tableStyleInfo name="Thibats-style" showFirstColumn="1" showLastColumn="1"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1000000}" name="Table_146" displayName="Table_146" ref="A44:H49">
  <tableColumns count="8">
    <tableColumn id="1" xr3:uid="{00000000-0010-0000-9100-000001000000}" name="Group"/>
    <tableColumn id="2" xr3:uid="{00000000-0010-0000-9100-000002000000}" name="Group size"/>
    <tableColumn id="3" xr3:uid="{00000000-0010-0000-9100-000003000000}" name="Who"/>
    <tableColumn id="4" xr3:uid="{00000000-0010-0000-9100-000004000000}" name="Type of Trainer"/>
    <tableColumn id="5" xr3:uid="{00000000-0010-0000-9100-000005000000}" name="Training per week"/>
    <tableColumn id="6" xr3:uid="{00000000-0010-0000-9100-000006000000}" name="Hours per week"/>
    <tableColumn id="7" xr3:uid="{00000000-0010-0000-9100-000007000000}" name="Coaching?"/>
    <tableColumn id="8" xr3:uid="{00000000-0010-0000-9100-000008000000}" name="Remarks/clarification"/>
  </tableColumns>
  <tableStyleInfo name="Thibats-style 2" showFirstColumn="1" showLastColumn="1"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2000000}" name="Table_147" displayName="Table_147" ref="A53:J66">
  <tableColumns count="10">
    <tableColumn id="1" xr3:uid="{00000000-0010-0000-9200-000001000000}" name="Training group"/>
    <tableColumn id="2" xr3:uid="{00000000-0010-0000-9200-000002000000}" name="Type of training"/>
    <tableColumn id="3" xr3:uid="{00000000-0010-0000-9200-000003000000}" name="# Weeks"/>
    <tableColumn id="4" xr3:uid="{00000000-0010-0000-9200-000004000000}" name="# Times/week"/>
    <tableColumn id="5" xr3:uid="{00000000-0010-0000-9200-000005000000}" name="Total hours/week"/>
    <tableColumn id="6" xr3:uid="{00000000-0010-0000-9200-000006000000}" name="Total hours"/>
    <tableColumn id="7" xr3:uid="{00000000-0010-0000-9200-000007000000}" name="Name of trainer"/>
    <tableColumn id="8" xr3:uid="{00000000-0010-0000-9200-000008000000}" name="Type of trainer"/>
    <tableColumn id="9" xr3:uid="{00000000-0010-0000-9200-000009000000}" name="Hourly rate"/>
    <tableColumn id="10" xr3:uid="{00000000-0010-0000-9200-00000A000000}" name="Remarks/Clarification"/>
  </tableColumns>
  <tableStyleInfo name="Thibats-style 3" showFirstColumn="1" showLastColumn="1"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3000000}" name="Table_148" displayName="Table_148" ref="A69:I85">
  <tableColumns count="9">
    <tableColumn id="1" xr3:uid="{00000000-0010-0000-9300-000001000000}" name="Training group"/>
    <tableColumn id="2" xr3:uid="{00000000-0010-0000-9300-000002000000}" name="Location"/>
    <tableColumn id="3" xr3:uid="{00000000-0010-0000-9300-000003000000}" name="Day"/>
    <tableColumn id="4" xr3:uid="{00000000-0010-0000-9300-000004000000}" name="Duration [hours]"/>
    <tableColumn id="5" xr3:uid="{00000000-0010-0000-9300-000005000000}" name="Weeks"/>
    <tableColumn id="6" xr3:uid="{00000000-0010-0000-9300-000006000000}" name="Hours total"/>
    <tableColumn id="7" xr3:uid="{00000000-0010-0000-9300-000007000000}" name="Priority"/>
    <tableColumn id="8" xr3:uid="{00000000-0010-0000-9300-000008000000}" name="Hourly rate"/>
    <tableColumn id="9" xr3:uid="{00000000-0010-0000-9300-000009000000}" name="Remarks / Clarification"/>
  </tableColumns>
  <tableStyleInfo name="Thibats-style 4" showFirstColumn="1" showLastColumn="1"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4000000}" name="Table_149" displayName="Table_149" ref="A89:G103">
  <tableColumns count="7">
    <tableColumn id="1" xr3:uid="{00000000-0010-0000-9400-000001000000}" name="Item"/>
    <tableColumn id="2" xr3:uid="{00000000-0010-0000-9400-000002000000}" name="Type (depreciation/maintenance)"/>
    <tableColumn id="3" xr3:uid="{00000000-0010-0000-9400-000003000000}" name="Purchase costs"/>
    <tableColumn id="4" xr3:uid="{00000000-0010-0000-9400-000004000000}" name="Depreciation period"/>
    <tableColumn id="5" xr3:uid="{00000000-0010-0000-9400-000005000000}" name="Amount"/>
    <tableColumn id="6" xr3:uid="{00000000-0010-0000-9400-000006000000}" name="Costs per year"/>
    <tableColumn id="7" xr3:uid="{00000000-0010-0000-9400-000007000000}" name="Remarks / Clarification"/>
  </tableColumns>
  <tableStyleInfo name="Thibats-style 5"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A75:I94">
  <tableColumns count="9">
    <tableColumn id="1" xr3:uid="{00000000-0010-0000-0E00-000001000000}" name="Training group"/>
    <tableColumn id="2" xr3:uid="{00000000-0010-0000-0E00-000002000000}" name="Location"/>
    <tableColumn id="3" xr3:uid="{00000000-0010-0000-0E00-000003000000}" name="Day"/>
    <tableColumn id="4" xr3:uid="{00000000-0010-0000-0E00-000004000000}" name="Duration [hours]"/>
    <tableColumn id="5" xr3:uid="{00000000-0010-0000-0E00-000005000000}" name="Weeks"/>
    <tableColumn id="6" xr3:uid="{00000000-0010-0000-0E00-000006000000}" name="Hours total"/>
    <tableColumn id="7" xr3:uid="{00000000-0010-0000-0E00-000007000000}" name="Priority"/>
    <tableColumn id="8" xr3:uid="{00000000-0010-0000-0E00-000008000000}" name="Hourly rate"/>
    <tableColumn id="9" xr3:uid="{00000000-0010-0000-0E00-000009000000}" name="Remarks / Clarification"/>
  </tableColumns>
  <tableStyleInfo name="Arriba-style 4" showFirstColumn="1" showLastColumn="1"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5000000}" name="Table_150" displayName="Table_150" ref="A36:G45">
  <tableColumns count="7">
    <tableColumn id="1" xr3:uid="{00000000-0010-0000-9500-000001000000}" name="Group"/>
    <tableColumn id="2" xr3:uid="{00000000-0010-0000-9500-000002000000}" name="Group size"/>
    <tableColumn id="3" xr3:uid="{00000000-0010-0000-9500-000003000000}" name="Trainings per week"/>
    <tableColumn id="4" xr3:uid="{00000000-0010-0000-9500-000004000000}" name="Weeks per year"/>
    <tableColumn id="5" xr3:uid="{00000000-0010-0000-9500-000005000000}" name="Type of trainer"/>
    <tableColumn id="6" xr3:uid="{00000000-0010-0000-9500-000006000000}" name="(Expected) Level"/>
    <tableColumn id="7" xr3:uid="{00000000-0010-0000-9500-000007000000}" name="Remarks/clarification"/>
  </tableColumns>
  <tableStyleInfo name="TSAC-style" showFirstColumn="1" showLastColumn="1"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6000000}" name="Table_151" displayName="Table_151" ref="A48:H53">
  <tableColumns count="8">
    <tableColumn id="1" xr3:uid="{00000000-0010-0000-9600-000001000000}" name="Group"/>
    <tableColumn id="2" xr3:uid="{00000000-0010-0000-9600-000002000000}" name="Group size"/>
    <tableColumn id="3" xr3:uid="{00000000-0010-0000-9600-000003000000}" name="Who"/>
    <tableColumn id="4" xr3:uid="{00000000-0010-0000-9600-000004000000}" name="Type of Trainer"/>
    <tableColumn id="5" xr3:uid="{00000000-0010-0000-9600-000005000000}" name="Training per week"/>
    <tableColumn id="6" xr3:uid="{00000000-0010-0000-9600-000006000000}" name="Hours per week"/>
    <tableColumn id="7" xr3:uid="{00000000-0010-0000-9600-000007000000}" name="Coaching?"/>
    <tableColumn id="8" xr3:uid="{00000000-0010-0000-9600-000008000000}" name="Remarks/clarification"/>
  </tableColumns>
  <tableStyleInfo name="TSAC-style 2" showFirstColumn="1" showLastColumn="1"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7000000}" name="Table_152" displayName="Table_152" ref="A57:J69">
  <tableColumns count="10">
    <tableColumn id="1" xr3:uid="{00000000-0010-0000-9700-000001000000}" name="Training group"/>
    <tableColumn id="2" xr3:uid="{00000000-0010-0000-9700-000002000000}" name="Type of training"/>
    <tableColumn id="3" xr3:uid="{00000000-0010-0000-9700-000003000000}" name="# Weeks"/>
    <tableColumn id="4" xr3:uid="{00000000-0010-0000-9700-000004000000}" name="# Times/week"/>
    <tableColumn id="5" xr3:uid="{00000000-0010-0000-9700-000005000000}" name="Total hours/week"/>
    <tableColumn id="6" xr3:uid="{00000000-0010-0000-9700-000006000000}" name="Total hours"/>
    <tableColumn id="7" xr3:uid="{00000000-0010-0000-9700-000007000000}" name="Name of trainer"/>
    <tableColumn id="8" xr3:uid="{00000000-0010-0000-9700-000008000000}" name="Type of trainer"/>
    <tableColumn id="9" xr3:uid="{00000000-0010-0000-9700-000009000000}" name="Hourly rate"/>
    <tableColumn id="10" xr3:uid="{00000000-0010-0000-9700-00000A000000}" name="Remarks/Clarification"/>
  </tableColumns>
  <tableStyleInfo name="TSAC-style 3" showFirstColumn="1" showLastColumn="1"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8000000}" name="Table_153" displayName="Table_153" ref="A72:I88">
  <tableColumns count="9">
    <tableColumn id="1" xr3:uid="{00000000-0010-0000-9800-000001000000}" name="Training group"/>
    <tableColumn id="2" xr3:uid="{00000000-0010-0000-9800-000002000000}" name="Location"/>
    <tableColumn id="3" xr3:uid="{00000000-0010-0000-9800-000003000000}" name="Day"/>
    <tableColumn id="4" xr3:uid="{00000000-0010-0000-9800-000004000000}" name="Duration [hours]"/>
    <tableColumn id="5" xr3:uid="{00000000-0010-0000-9800-000005000000}" name="Weeks"/>
    <tableColumn id="6" xr3:uid="{00000000-0010-0000-9800-000006000000}" name="Hours total"/>
    <tableColumn id="7" xr3:uid="{00000000-0010-0000-9800-000007000000}" name="Priority"/>
    <tableColumn id="8" xr3:uid="{00000000-0010-0000-9800-000008000000}" name="Hourly rate"/>
    <tableColumn id="9" xr3:uid="{00000000-0010-0000-9800-000009000000}" name="Remarks / Clarification"/>
  </tableColumns>
  <tableStyleInfo name="TSAC-style 4" showFirstColumn="1" showLastColumn="1"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_154" displayName="Table_154" ref="A92:G140">
  <tableColumns count="7">
    <tableColumn id="1" xr3:uid="{00000000-0010-0000-9900-000001000000}" name="Item"/>
    <tableColumn id="2" xr3:uid="{00000000-0010-0000-9900-000002000000}" name="Type (depreciation/maintenance)"/>
    <tableColumn id="3" xr3:uid="{00000000-0010-0000-9900-000003000000}" name="Purchase costs"/>
    <tableColumn id="4" xr3:uid="{00000000-0010-0000-9900-000004000000}" name="Depreciation period"/>
    <tableColumn id="5" xr3:uid="{00000000-0010-0000-9900-000005000000}" name="Amount"/>
    <tableColumn id="6" xr3:uid="{00000000-0010-0000-9900-000006000000}" name="Costs per year"/>
    <tableColumn id="7" xr3:uid="{00000000-0010-0000-9900-000007000000}" name="Remarks / Clarification"/>
  </tableColumns>
  <tableStyleInfo name="TSAC-style 5" showFirstColumn="1" showLastColumn="1"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A000000}" name="Table_155" displayName="Table_155" ref="A36:G41">
  <tableColumns count="7">
    <tableColumn id="1" xr3:uid="{00000000-0010-0000-9A00-000001000000}" name="Group"/>
    <tableColumn id="2" xr3:uid="{00000000-0010-0000-9A00-000002000000}" name="Group size"/>
    <tableColumn id="3" xr3:uid="{00000000-0010-0000-9A00-000003000000}" name="Trainings per week"/>
    <tableColumn id="4" xr3:uid="{00000000-0010-0000-9A00-000004000000}" name="Weeks per year"/>
    <tableColumn id="5" xr3:uid="{00000000-0010-0000-9A00-000005000000}" name="Type of trainer"/>
    <tableColumn id="6" xr3:uid="{00000000-0010-0000-9A00-000006000000}" name="(Expected) Level"/>
    <tableColumn id="7" xr3:uid="{00000000-0010-0000-9A00-000007000000}" name="Remarks/clarification"/>
  </tableColumns>
  <tableStyleInfo name="Vakgericht-style" showFirstColumn="1" showLastColumn="1"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B000000}" name="Table_156" displayName="Table_156" ref="A44:H49">
  <tableColumns count="8">
    <tableColumn id="1" xr3:uid="{00000000-0010-0000-9B00-000001000000}" name="Group"/>
    <tableColumn id="2" xr3:uid="{00000000-0010-0000-9B00-000002000000}" name="Group size"/>
    <tableColumn id="3" xr3:uid="{00000000-0010-0000-9B00-000003000000}" name="Who"/>
    <tableColumn id="4" xr3:uid="{00000000-0010-0000-9B00-000004000000}" name="Type of Trainer"/>
    <tableColumn id="5" xr3:uid="{00000000-0010-0000-9B00-000005000000}" name="Training per week"/>
    <tableColumn id="6" xr3:uid="{00000000-0010-0000-9B00-000006000000}" name="Hours per week"/>
    <tableColumn id="7" xr3:uid="{00000000-0010-0000-9B00-000007000000}" name="Coaching?"/>
    <tableColumn id="8" xr3:uid="{00000000-0010-0000-9B00-000008000000}" name="Remarks/clarification"/>
  </tableColumns>
  <tableStyleInfo name="Vakgericht-style 2" showFirstColumn="1" showLastColumn="1"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C000000}" name="Table_157" displayName="Table_157" ref="A53:J66">
  <tableColumns count="10">
    <tableColumn id="1" xr3:uid="{00000000-0010-0000-9C00-000001000000}" name="Training group"/>
    <tableColumn id="2" xr3:uid="{00000000-0010-0000-9C00-000002000000}" name="Type of training"/>
    <tableColumn id="3" xr3:uid="{00000000-0010-0000-9C00-000003000000}" name="# Weeks"/>
    <tableColumn id="4" xr3:uid="{00000000-0010-0000-9C00-000004000000}" name="# Times/week"/>
    <tableColumn id="5" xr3:uid="{00000000-0010-0000-9C00-000005000000}" name="Total hours/week"/>
    <tableColumn id="6" xr3:uid="{00000000-0010-0000-9C00-000006000000}" name="Total hours"/>
    <tableColumn id="7" xr3:uid="{00000000-0010-0000-9C00-000007000000}" name="Name of trainer"/>
    <tableColumn id="8" xr3:uid="{00000000-0010-0000-9C00-000008000000}" name="Type of trainer"/>
    <tableColumn id="9" xr3:uid="{00000000-0010-0000-9C00-000009000000}" name="Hourly rate"/>
    <tableColumn id="10" xr3:uid="{00000000-0010-0000-9C00-00000A000000}" name="Remarks/Clarification"/>
  </tableColumns>
  <tableStyleInfo name="Vakgericht-style 3" showFirstColumn="1" showLastColumn="1"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D000000}" name="Table_158" displayName="Table_158" ref="A69:I85">
  <tableColumns count="9">
    <tableColumn id="1" xr3:uid="{00000000-0010-0000-9D00-000001000000}" name="Training group"/>
    <tableColumn id="2" xr3:uid="{00000000-0010-0000-9D00-000002000000}" name="Location"/>
    <tableColumn id="3" xr3:uid="{00000000-0010-0000-9D00-000003000000}" name="Day"/>
    <tableColumn id="4" xr3:uid="{00000000-0010-0000-9D00-000004000000}" name="Duration [hours]"/>
    <tableColumn id="5" xr3:uid="{00000000-0010-0000-9D00-000005000000}" name="Weeks"/>
    <tableColumn id="6" xr3:uid="{00000000-0010-0000-9D00-000006000000}" name="Hours total"/>
    <tableColumn id="7" xr3:uid="{00000000-0010-0000-9D00-000007000000}" name="Priority"/>
    <tableColumn id="8" xr3:uid="{00000000-0010-0000-9D00-000008000000}" name="Hourly rate"/>
    <tableColumn id="9" xr3:uid="{00000000-0010-0000-9D00-000009000000}" name="Remarks / Clarification"/>
  </tableColumns>
  <tableStyleInfo name="Vakgericht-style 4" showFirstColumn="1" showLastColumn="1"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E000000}" name="Table_159" displayName="Table_159" ref="A89:G103">
  <tableColumns count="7">
    <tableColumn id="1" xr3:uid="{00000000-0010-0000-9E00-000001000000}" name="Item"/>
    <tableColumn id="2" xr3:uid="{00000000-0010-0000-9E00-000002000000}" name="Type (depreciation/maintenance)"/>
    <tableColumn id="3" xr3:uid="{00000000-0010-0000-9E00-000003000000}" name="Purchase costs"/>
    <tableColumn id="4" xr3:uid="{00000000-0010-0000-9E00-000004000000}" name="Depreciation period"/>
    <tableColumn id="5" xr3:uid="{00000000-0010-0000-9E00-000005000000}" name="Amount"/>
    <tableColumn id="6" xr3:uid="{00000000-0010-0000-9E00-000006000000}" name="Costs per year"/>
    <tableColumn id="7" xr3:uid="{00000000-0010-0000-9E00-000007000000}" name="Remarks / Clarification"/>
  </tableColumns>
  <tableStyleInfo name="Vakgericht-style 5"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A98:G112">
  <tableColumns count="7">
    <tableColumn id="1" xr3:uid="{00000000-0010-0000-0F00-000001000000}" name="Item"/>
    <tableColumn id="2" xr3:uid="{00000000-0010-0000-0F00-000002000000}" name="Type (depreciation/maintenance)"/>
    <tableColumn id="3" xr3:uid="{00000000-0010-0000-0F00-000003000000}" name="Purchase costs"/>
    <tableColumn id="4" xr3:uid="{00000000-0010-0000-0F00-000004000000}" name="Depreciation period"/>
    <tableColumn id="5" xr3:uid="{00000000-0010-0000-0F00-000005000000}" name="Amount"/>
    <tableColumn id="6" xr3:uid="{00000000-0010-0000-0F00-000006000000}" name="Costs per year"/>
    <tableColumn id="7" xr3:uid="{00000000-0010-0000-0F00-000007000000}" name="Remarks / Clarification"/>
  </tableColumns>
  <tableStyleInfo name="Arriba-style 5" showFirstColumn="1" showLastColumn="1"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F000000}" name="Table_160" displayName="Table_160" ref="A36:G49">
  <tableColumns count="7">
    <tableColumn id="1" xr3:uid="{00000000-0010-0000-9F00-000001000000}" name="Group"/>
    <tableColumn id="2" xr3:uid="{00000000-0010-0000-9F00-000002000000}" name="Group size"/>
    <tableColumn id="3" xr3:uid="{00000000-0010-0000-9F00-000003000000}" name="Trainings per week"/>
    <tableColumn id="4" xr3:uid="{00000000-0010-0000-9F00-000004000000}" name="Weeks per year"/>
    <tableColumn id="5" xr3:uid="{00000000-0010-0000-9F00-000005000000}" name="Type of trainer"/>
    <tableColumn id="6" xr3:uid="{00000000-0010-0000-9F00-000006000000}" name="(Expected) Level"/>
    <tableColumn id="7" xr3:uid="{00000000-0010-0000-9F00-000007000000}" name="Remarks/clarification"/>
  </tableColumns>
  <tableStyleInfo name="VV Drienerlo-style" showFirstColumn="1" showLastColumn="1"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0000000}" name="Table_161" displayName="Table_161" ref="A52:H57">
  <tableColumns count="8">
    <tableColumn id="1" xr3:uid="{00000000-0010-0000-A000-000001000000}" name="Group"/>
    <tableColumn id="2" xr3:uid="{00000000-0010-0000-A000-000002000000}" name="Group size"/>
    <tableColumn id="3" xr3:uid="{00000000-0010-0000-A000-000003000000}" name="Who"/>
    <tableColumn id="4" xr3:uid="{00000000-0010-0000-A000-000004000000}" name="Type of Trainer"/>
    <tableColumn id="5" xr3:uid="{00000000-0010-0000-A000-000005000000}" name="Training per week"/>
    <tableColumn id="6" xr3:uid="{00000000-0010-0000-A000-000006000000}" name="Hours per week"/>
    <tableColumn id="7" xr3:uid="{00000000-0010-0000-A000-000007000000}" name="Coaching?"/>
    <tableColumn id="8" xr3:uid="{00000000-0010-0000-A000-000008000000}" name="Remarks/clarification"/>
  </tableColumns>
  <tableStyleInfo name="VV Drienerlo-style 2" showFirstColumn="1" showLastColumn="1"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1000000}" name="Table_162" displayName="Table_162" ref="A61:J92">
  <tableColumns count="10">
    <tableColumn id="1" xr3:uid="{00000000-0010-0000-A100-000001000000}" name="Training group"/>
    <tableColumn id="2" xr3:uid="{00000000-0010-0000-A100-000002000000}" name="Type of training"/>
    <tableColumn id="3" xr3:uid="{00000000-0010-0000-A100-000003000000}" name="# Weeks"/>
    <tableColumn id="4" xr3:uid="{00000000-0010-0000-A100-000004000000}" name="# Times/week"/>
    <tableColumn id="5" xr3:uid="{00000000-0010-0000-A100-000005000000}" name="Total hours/week"/>
    <tableColumn id="6" xr3:uid="{00000000-0010-0000-A100-000006000000}" name="Total hours"/>
    <tableColumn id="7" xr3:uid="{00000000-0010-0000-A100-000007000000}" name="Name of trainer"/>
    <tableColumn id="8" xr3:uid="{00000000-0010-0000-A100-000008000000}" name="Type of trainer"/>
    <tableColumn id="9" xr3:uid="{00000000-0010-0000-A100-000009000000}" name="Hourly rate"/>
    <tableColumn id="10" xr3:uid="{00000000-0010-0000-A100-00000A000000}" name="Remarks/Clarification"/>
  </tableColumns>
  <tableStyleInfo name="VV Drienerlo-style 3" showFirstColumn="1" showLastColumn="1"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2000000}" name="Table_163" displayName="Table_163" ref="A95:I110">
  <tableColumns count="9">
    <tableColumn id="1" xr3:uid="{00000000-0010-0000-A200-000001000000}" name="Training group"/>
    <tableColumn id="2" xr3:uid="{00000000-0010-0000-A200-000002000000}" name="Location"/>
    <tableColumn id="3" xr3:uid="{00000000-0010-0000-A200-000003000000}" name="Day"/>
    <tableColumn id="4" xr3:uid="{00000000-0010-0000-A200-000004000000}" name="Duration [hours]"/>
    <tableColumn id="5" xr3:uid="{00000000-0010-0000-A200-000005000000}" name="Weeks"/>
    <tableColumn id="6" xr3:uid="{00000000-0010-0000-A200-000006000000}" name="Hours total"/>
    <tableColumn id="7" xr3:uid="{00000000-0010-0000-A200-000007000000}" name="Priority"/>
    <tableColumn id="8" xr3:uid="{00000000-0010-0000-A200-000008000000}" name="Hourly rate"/>
    <tableColumn id="9" xr3:uid="{00000000-0010-0000-A200-000009000000}" name="Remarks / Clarification"/>
  </tableColumns>
  <tableStyleInfo name="VV Drienerlo-style 4" showFirstColumn="1" showLastColumn="1"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3000000}" name="Table_164" displayName="Table_164" ref="A114:G128">
  <tableColumns count="7">
    <tableColumn id="1" xr3:uid="{00000000-0010-0000-A300-000001000000}" name="Item"/>
    <tableColumn id="2" xr3:uid="{00000000-0010-0000-A300-000002000000}" name="Type (depreciation/maintenance)"/>
    <tableColumn id="3" xr3:uid="{00000000-0010-0000-A300-000003000000}" name="Purchase costs"/>
    <tableColumn id="4" xr3:uid="{00000000-0010-0000-A300-000004000000}" name="Depreciation period"/>
    <tableColumn id="5" xr3:uid="{00000000-0010-0000-A300-000005000000}" name="Amount"/>
    <tableColumn id="6" xr3:uid="{00000000-0010-0000-A300-000006000000}" name="Costs per year"/>
    <tableColumn id="7" xr3:uid="{00000000-0010-0000-A300-000007000000}" name="Remarks / Clarification"/>
  </tableColumns>
  <tableStyleInfo name="VV Drienerlo-style 5"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A36:G41">
  <tableColumns count="7">
    <tableColumn id="1" xr3:uid="{00000000-0010-0000-1000-000001000000}" name="Group"/>
    <tableColumn id="2" xr3:uid="{00000000-0010-0000-1000-000002000000}" name="Group size"/>
    <tableColumn id="3" xr3:uid="{00000000-0010-0000-1000-000003000000}" name="Trainings per week"/>
    <tableColumn id="4" xr3:uid="{00000000-0010-0000-1000-000004000000}" name="Weeks per year"/>
    <tableColumn id="5" xr3:uid="{00000000-0010-0000-1000-000005000000}" name="Type of trainer"/>
    <tableColumn id="6" xr3:uid="{00000000-0010-0000-1000-000006000000}" name="(Expected) Level"/>
    <tableColumn id="7" xr3:uid="{00000000-0010-0000-1000-000007000000}" name="Remarks/clarification"/>
  </tableColumns>
  <tableStyleInfo name="Buitenwesten-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A44:H49">
  <tableColumns count="8">
    <tableColumn id="1" xr3:uid="{00000000-0010-0000-1100-000001000000}" name="Group"/>
    <tableColumn id="2" xr3:uid="{00000000-0010-0000-1100-000002000000}" name="Group size"/>
    <tableColumn id="3" xr3:uid="{00000000-0010-0000-1100-000003000000}" name="Who"/>
    <tableColumn id="4" xr3:uid="{00000000-0010-0000-1100-000004000000}" name="Type of Trainer"/>
    <tableColumn id="5" xr3:uid="{00000000-0010-0000-1100-000005000000}" name="Training per week"/>
    <tableColumn id="6" xr3:uid="{00000000-0010-0000-1100-000006000000}" name="Hours per week"/>
    <tableColumn id="7" xr3:uid="{00000000-0010-0000-1100-000007000000}" name="Coaching?"/>
    <tableColumn id="8" xr3:uid="{00000000-0010-0000-1100-000008000000}" name="Remarks/clarification"/>
  </tableColumns>
  <tableStyleInfo name="Buitenwesten-style 2"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A53:J65">
  <tableColumns count="10">
    <tableColumn id="1" xr3:uid="{00000000-0010-0000-1200-000001000000}" name="Training group"/>
    <tableColumn id="2" xr3:uid="{00000000-0010-0000-1200-000002000000}" name="Type of training"/>
    <tableColumn id="3" xr3:uid="{00000000-0010-0000-1200-000003000000}" name="# Weeks"/>
    <tableColumn id="4" xr3:uid="{00000000-0010-0000-1200-000004000000}" name="# Times/week"/>
    <tableColumn id="5" xr3:uid="{00000000-0010-0000-1200-000005000000}" name="Total hours/week"/>
    <tableColumn id="6" xr3:uid="{00000000-0010-0000-1200-000006000000}" name="Total hours"/>
    <tableColumn id="7" xr3:uid="{00000000-0010-0000-1200-000007000000}" name="Name of trainer"/>
    <tableColumn id="8" xr3:uid="{00000000-0010-0000-1200-000008000000}" name="Type of trainer"/>
    <tableColumn id="9" xr3:uid="{00000000-0010-0000-1200-000009000000}" name="Hourly rate"/>
    <tableColumn id="10" xr3:uid="{00000000-0010-0000-1200-00000A000000}" name="Remarks/Clarification"/>
  </tableColumns>
  <tableStyleInfo name="Buitenwesten-style 3"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36:G41">
  <tableColumns count="7">
    <tableColumn id="1" xr3:uid="{00000000-0010-0000-0100-000001000000}" name="Group"/>
    <tableColumn id="2" xr3:uid="{00000000-0010-0000-0100-000002000000}" name="Group size"/>
    <tableColumn id="3" xr3:uid="{00000000-0010-0000-0100-000003000000}" name="Trainings per week"/>
    <tableColumn id="4" xr3:uid="{00000000-0010-0000-0100-000004000000}" name="Weeks per year"/>
    <tableColumn id="5" xr3:uid="{00000000-0010-0000-0100-000005000000}" name="Type of trainer"/>
    <tableColumn id="6" xr3:uid="{00000000-0010-0000-0100-000006000000}" name="(Expected) Level"/>
    <tableColumn id="7" xr3:uid="{00000000-0010-0000-0100-000007000000}" name="Remarks/clarification"/>
  </tableColumns>
  <tableStyleInfo name="Aloha-style"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A88:G102">
  <tableColumns count="7">
    <tableColumn id="1" xr3:uid="{00000000-0010-0000-1300-000001000000}" name="Item"/>
    <tableColumn id="2" xr3:uid="{00000000-0010-0000-1300-000002000000}" name="Type (depreciation/maintenance)"/>
    <tableColumn id="3" xr3:uid="{00000000-0010-0000-1300-000003000000}" name="Purchase costs"/>
    <tableColumn id="4" xr3:uid="{00000000-0010-0000-1300-000004000000}" name="Depreciation period"/>
    <tableColumn id="5" xr3:uid="{00000000-0010-0000-1300-000005000000}" name="Amount"/>
    <tableColumn id="6" xr3:uid="{00000000-0010-0000-1300-000006000000}" name="Costs per year"/>
    <tableColumn id="7" xr3:uid="{00000000-0010-0000-1300-000007000000}" name="Remarks / Clarification"/>
  </tableColumns>
  <tableStyleInfo name="Buitenwesten-style 4"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A36:G41">
  <tableColumns count="7">
    <tableColumn id="1" xr3:uid="{00000000-0010-0000-1400-000001000000}" name="Group"/>
    <tableColumn id="2" xr3:uid="{00000000-0010-0000-1400-000002000000}" name="Group size"/>
    <tableColumn id="3" xr3:uid="{00000000-0010-0000-1400-000003000000}" name="Trainings per week"/>
    <tableColumn id="4" xr3:uid="{00000000-0010-0000-1400-000004000000}" name="Weeks per year"/>
    <tableColumn id="5" xr3:uid="{00000000-0010-0000-1400-000005000000}" name="Type of trainer"/>
    <tableColumn id="6" xr3:uid="{00000000-0010-0000-1400-000006000000}" name="(Expected) Level"/>
    <tableColumn id="7" xr3:uid="{00000000-0010-0000-1400-000007000000}" name="Remarks/clarification"/>
  </tableColumns>
  <tableStyleInfo name="Cabezota-style"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A44:H49">
  <tableColumns count="8">
    <tableColumn id="1" xr3:uid="{00000000-0010-0000-1500-000001000000}" name="Group"/>
    <tableColumn id="2" xr3:uid="{00000000-0010-0000-1500-000002000000}" name="Group size"/>
    <tableColumn id="3" xr3:uid="{00000000-0010-0000-1500-000003000000}" name="Who"/>
    <tableColumn id="4" xr3:uid="{00000000-0010-0000-1500-000004000000}" name="Type of Trainer"/>
    <tableColumn id="5" xr3:uid="{00000000-0010-0000-1500-000005000000}" name="Training per week"/>
    <tableColumn id="6" xr3:uid="{00000000-0010-0000-1500-000006000000}" name="Hours per week"/>
    <tableColumn id="7" xr3:uid="{00000000-0010-0000-1500-000007000000}" name="Coaching?"/>
    <tableColumn id="8" xr3:uid="{00000000-0010-0000-1500-000008000000}" name="Remarks/clarification"/>
  </tableColumns>
  <tableStyleInfo name="Cabezota-style 2"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A53:J67">
  <tableColumns count="10">
    <tableColumn id="1" xr3:uid="{00000000-0010-0000-1600-000001000000}" name="Training group"/>
    <tableColumn id="2" xr3:uid="{00000000-0010-0000-1600-000002000000}" name="Type of training"/>
    <tableColumn id="3" xr3:uid="{00000000-0010-0000-1600-000003000000}" name="# Weeks"/>
    <tableColumn id="4" xr3:uid="{00000000-0010-0000-1600-000004000000}" name="# Times/week"/>
    <tableColumn id="5" xr3:uid="{00000000-0010-0000-1600-000005000000}" name="Total hours/week"/>
    <tableColumn id="6" xr3:uid="{00000000-0010-0000-1600-000006000000}" name="Total hours"/>
    <tableColumn id="7" xr3:uid="{00000000-0010-0000-1600-000007000000}" name="Name of trainer"/>
    <tableColumn id="8" xr3:uid="{00000000-0010-0000-1600-000008000000}" name="Type of trainer"/>
    <tableColumn id="9" xr3:uid="{00000000-0010-0000-1600-000009000000}" name="Hourly rate"/>
    <tableColumn id="10" xr3:uid="{00000000-0010-0000-1600-00000A000000}" name="Remarks/Clarification"/>
  </tableColumns>
  <tableStyleInfo name="Cabezota-style 3"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A69:I85">
  <tableColumns count="9">
    <tableColumn id="1" xr3:uid="{00000000-0010-0000-1700-000001000000}" name="Training group"/>
    <tableColumn id="2" xr3:uid="{00000000-0010-0000-1700-000002000000}" name="Location"/>
    <tableColumn id="3" xr3:uid="{00000000-0010-0000-1700-000003000000}" name="Day"/>
    <tableColumn id="4" xr3:uid="{00000000-0010-0000-1700-000004000000}" name="Duration [hours]"/>
    <tableColumn id="5" xr3:uid="{00000000-0010-0000-1700-000005000000}" name="Weeks"/>
    <tableColumn id="6" xr3:uid="{00000000-0010-0000-1700-000006000000}" name="Hours total"/>
    <tableColumn id="7" xr3:uid="{00000000-0010-0000-1700-000007000000}" name="Priority"/>
    <tableColumn id="8" xr3:uid="{00000000-0010-0000-1700-000008000000}" name="Hourly rate"/>
    <tableColumn id="9" xr3:uid="{00000000-0010-0000-1700-000009000000}" name="Remarks / Clarification"/>
  </tableColumns>
  <tableStyleInfo name="Cabezota-style 4"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A89:G103">
  <tableColumns count="7">
    <tableColumn id="1" xr3:uid="{00000000-0010-0000-1800-000001000000}" name="Item"/>
    <tableColumn id="2" xr3:uid="{00000000-0010-0000-1800-000002000000}" name="Type (depreciation/maintenance)"/>
    <tableColumn id="3" xr3:uid="{00000000-0010-0000-1800-000003000000}" name="Purchase costs"/>
    <tableColumn id="4" xr3:uid="{00000000-0010-0000-1800-000004000000}" name="Depreciation period"/>
    <tableColumn id="5" xr3:uid="{00000000-0010-0000-1800-000005000000}" name="Amount"/>
    <tableColumn id="6" xr3:uid="{00000000-0010-0000-1800-000006000000}" name="Costs per year"/>
    <tableColumn id="7" xr3:uid="{00000000-0010-0000-1800-000007000000}" name="Remarks / Clarification"/>
  </tableColumns>
  <tableStyleInfo name="Cabezota-style 5"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A36:G52">
  <tableColumns count="7">
    <tableColumn id="1" xr3:uid="{00000000-0010-0000-1900-000001000000}" name="Group"/>
    <tableColumn id="2" xr3:uid="{00000000-0010-0000-1900-000002000000}" name="Group size"/>
    <tableColumn id="3" xr3:uid="{00000000-0010-0000-1900-000003000000}" name="Trainings per week"/>
    <tableColumn id="4" xr3:uid="{00000000-0010-0000-1900-000004000000}" name="Weeks per year"/>
    <tableColumn id="5" xr3:uid="{00000000-0010-0000-1900-000005000000}" name="Type of trainer"/>
    <tableColumn id="6" xr3:uid="{00000000-0010-0000-1900-000006000000}" name="(Expected) Level"/>
    <tableColumn id="7" xr3:uid="{00000000-0010-0000-1900-000007000000}" name="Remarks/clarification"/>
  </tableColumns>
  <tableStyleInfo name="DHC-style"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55:H60">
  <tableColumns count="8">
    <tableColumn id="1" xr3:uid="{00000000-0010-0000-1A00-000001000000}" name="Group"/>
    <tableColumn id="2" xr3:uid="{00000000-0010-0000-1A00-000002000000}" name="Group size"/>
    <tableColumn id="3" xr3:uid="{00000000-0010-0000-1A00-000003000000}" name="Who"/>
    <tableColumn id="4" xr3:uid="{00000000-0010-0000-1A00-000004000000}" name="Type of Trainer"/>
    <tableColumn id="5" xr3:uid="{00000000-0010-0000-1A00-000005000000}" name="Training per week"/>
    <tableColumn id="6" xr3:uid="{00000000-0010-0000-1A00-000006000000}" name="Hours per week"/>
    <tableColumn id="7" xr3:uid="{00000000-0010-0000-1A00-000007000000}" name="Coaching?"/>
    <tableColumn id="8" xr3:uid="{00000000-0010-0000-1A00-000008000000}" name="Remarks/clarification"/>
  </tableColumns>
  <tableStyleInfo name="DHC-style 2"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A64:J94">
  <tableColumns count="10">
    <tableColumn id="1" xr3:uid="{00000000-0010-0000-1B00-000001000000}" name="Training group"/>
    <tableColumn id="2" xr3:uid="{00000000-0010-0000-1B00-000002000000}" name="Type of training"/>
    <tableColumn id="3" xr3:uid="{00000000-0010-0000-1B00-000003000000}" name="# Weeks"/>
    <tableColumn id="4" xr3:uid="{00000000-0010-0000-1B00-000004000000}" name="# Times/week"/>
    <tableColumn id="5" xr3:uid="{00000000-0010-0000-1B00-000005000000}" name="Total hours/week"/>
    <tableColumn id="6" xr3:uid="{00000000-0010-0000-1B00-000006000000}" name="Total hours"/>
    <tableColumn id="7" xr3:uid="{00000000-0010-0000-1B00-000007000000}" name="Name of trainer"/>
    <tableColumn id="8" xr3:uid="{00000000-0010-0000-1B00-000008000000}" name="Type of trainer"/>
    <tableColumn id="9" xr3:uid="{00000000-0010-0000-1B00-000009000000}" name="Hourly rate"/>
    <tableColumn id="10" xr3:uid="{00000000-0010-0000-1B00-00000A000000}" name="Remarks/Clarification"/>
  </tableColumns>
  <tableStyleInfo name="DHC-style 3"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96:I117">
  <tableColumns count="9">
    <tableColumn id="1" xr3:uid="{00000000-0010-0000-1C00-000001000000}" name="Training group"/>
    <tableColumn id="2" xr3:uid="{00000000-0010-0000-1C00-000002000000}" name="Location"/>
    <tableColumn id="3" xr3:uid="{00000000-0010-0000-1C00-000003000000}" name="Day"/>
    <tableColumn id="4" xr3:uid="{00000000-0010-0000-1C00-000004000000}" name="Duration [hours]"/>
    <tableColumn id="5" xr3:uid="{00000000-0010-0000-1C00-000005000000}" name="Weeks"/>
    <tableColumn id="6" xr3:uid="{00000000-0010-0000-1C00-000006000000}" name="Hours total"/>
    <tableColumn id="7" xr3:uid="{00000000-0010-0000-1C00-000007000000}" name="Priority"/>
    <tableColumn id="8" xr3:uid="{00000000-0010-0000-1C00-000008000000}" name="Hourly rate"/>
    <tableColumn id="9" xr3:uid="{00000000-0010-0000-1C00-000009000000}" name="Remarks / Clarification"/>
  </tableColumns>
  <tableStyleInfo name="DHC-style 4"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44:H49">
  <tableColumns count="8">
    <tableColumn id="1" xr3:uid="{00000000-0010-0000-0200-000001000000}" name="Group"/>
    <tableColumn id="2" xr3:uid="{00000000-0010-0000-0200-000002000000}" name="Group size"/>
    <tableColumn id="3" xr3:uid="{00000000-0010-0000-0200-000003000000}" name="Who"/>
    <tableColumn id="4" xr3:uid="{00000000-0010-0000-0200-000004000000}" name="Type of Trainer"/>
    <tableColumn id="5" xr3:uid="{00000000-0010-0000-0200-000005000000}" name="Training per week"/>
    <tableColumn id="6" xr3:uid="{00000000-0010-0000-0200-000006000000}" name="Hours per week"/>
    <tableColumn id="7" xr3:uid="{00000000-0010-0000-0200-000007000000}" name="Coaching?"/>
    <tableColumn id="8" xr3:uid="{00000000-0010-0000-0200-000008000000}" name="Remarks/clarification"/>
  </tableColumns>
  <tableStyleInfo name="Aloha-style 2"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122:G150">
  <tableColumns count="7">
    <tableColumn id="1" xr3:uid="{00000000-0010-0000-1D00-000001000000}" name="Item"/>
    <tableColumn id="2" xr3:uid="{00000000-0010-0000-1D00-000002000000}" name="Type (depreciation/maintenance)"/>
    <tableColumn id="3" xr3:uid="{00000000-0010-0000-1D00-000003000000}" name="Purchase costs"/>
    <tableColumn id="4" xr3:uid="{00000000-0010-0000-1D00-000004000000}" name="Depreciation period"/>
    <tableColumn id="5" xr3:uid="{00000000-0010-0000-1D00-000005000000}" name="Amount"/>
    <tableColumn id="6" xr3:uid="{00000000-0010-0000-1D00-000006000000}" name="Costs per year"/>
    <tableColumn id="7" xr3:uid="{00000000-0010-0000-1D00-000007000000}" name="Remarks / Clarification"/>
  </tableColumns>
  <tableStyleInfo name="DHC-style 5"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A36:G47">
  <tableColumns count="7">
    <tableColumn id="1" xr3:uid="{00000000-0010-0000-1E00-000001000000}" name="Group"/>
    <tableColumn id="2" xr3:uid="{00000000-0010-0000-1E00-000002000000}" name="Group size"/>
    <tableColumn id="3" xr3:uid="{00000000-0010-0000-1E00-000003000000}" name="Trainings per week"/>
    <tableColumn id="4" xr3:uid="{00000000-0010-0000-1E00-000004000000}" name="Weeks per year"/>
    <tableColumn id="5" xr3:uid="{00000000-0010-0000-1E00-000005000000}" name="Type of trainer"/>
    <tableColumn id="6" xr3:uid="{00000000-0010-0000-1E00-000006000000}" name="(Expected) Level"/>
    <tableColumn id="7" xr3:uid="{00000000-0010-0000-1E00-000007000000}" name="Remarks/clarification"/>
  </tableColumns>
  <tableStyleInfo name="DIOK-style"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49:H54">
  <tableColumns count="8">
    <tableColumn id="1" xr3:uid="{00000000-0010-0000-1F00-000001000000}" name="Group"/>
    <tableColumn id="2" xr3:uid="{00000000-0010-0000-1F00-000002000000}" name="Group size"/>
    <tableColumn id="3" xr3:uid="{00000000-0010-0000-1F00-000003000000}" name="Who"/>
    <tableColumn id="4" xr3:uid="{00000000-0010-0000-1F00-000004000000}" name="Type of Trainer"/>
    <tableColumn id="5" xr3:uid="{00000000-0010-0000-1F00-000005000000}" name="Training per week"/>
    <tableColumn id="6" xr3:uid="{00000000-0010-0000-1F00-000006000000}" name="Hours per week"/>
    <tableColumn id="7" xr3:uid="{00000000-0010-0000-1F00-000007000000}" name="Coaching?"/>
    <tableColumn id="8" xr3:uid="{00000000-0010-0000-1F00-000008000000}" name="Remarks/clarification"/>
  </tableColumns>
  <tableStyleInfo name="DIOK-style 2"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A57:J68">
  <tableColumns count="10">
    <tableColumn id="1" xr3:uid="{00000000-0010-0000-2000-000001000000}" name="Training group"/>
    <tableColumn id="2" xr3:uid="{00000000-0010-0000-2000-000002000000}" name="Type of training"/>
    <tableColumn id="3" xr3:uid="{00000000-0010-0000-2000-000003000000}" name="# Weeks"/>
    <tableColumn id="4" xr3:uid="{00000000-0010-0000-2000-000004000000}" name="# Times/week"/>
    <tableColumn id="5" xr3:uid="{00000000-0010-0000-2000-000005000000}" name="Total hours/week"/>
    <tableColumn id="6" xr3:uid="{00000000-0010-0000-2000-000006000000}" name="Total hours"/>
    <tableColumn id="7" xr3:uid="{00000000-0010-0000-2000-000007000000}" name="Name of trainer"/>
    <tableColumn id="8" xr3:uid="{00000000-0010-0000-2000-000008000000}" name="Type of trainer"/>
    <tableColumn id="9" xr3:uid="{00000000-0010-0000-2000-000009000000}" name="Hourly rate"/>
    <tableColumn id="10" xr3:uid="{00000000-0010-0000-2000-00000A000000}" name="Remarks/Clarification"/>
  </tableColumns>
  <tableStyleInfo name="DIOK-style 3"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A71:I86">
  <tableColumns count="9">
    <tableColumn id="1" xr3:uid="{00000000-0010-0000-2100-000001000000}" name="Training group"/>
    <tableColumn id="2" xr3:uid="{00000000-0010-0000-2100-000002000000}" name="Location"/>
    <tableColumn id="3" xr3:uid="{00000000-0010-0000-2100-000003000000}" name="Day"/>
    <tableColumn id="4" xr3:uid="{00000000-0010-0000-2100-000004000000}" name="Duration [hours]"/>
    <tableColumn id="5" xr3:uid="{00000000-0010-0000-2100-000005000000}" name="Weeks"/>
    <tableColumn id="6" xr3:uid="{00000000-0010-0000-2100-000006000000}" name="Hours total"/>
    <tableColumn id="7" xr3:uid="{00000000-0010-0000-2100-000007000000}" name="Priority"/>
    <tableColumn id="8" xr3:uid="{00000000-0010-0000-2100-000008000000}" name="Hourly rate"/>
    <tableColumn id="9" xr3:uid="{00000000-0010-0000-2100-000009000000}" name="Remarks / Clarification"/>
  </tableColumns>
  <tableStyleInfo name="DIOK-style 4"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A90:G104">
  <tableColumns count="7">
    <tableColumn id="1" xr3:uid="{00000000-0010-0000-2200-000001000000}" name="Item"/>
    <tableColumn id="2" xr3:uid="{00000000-0010-0000-2200-000002000000}" name="Type (depreciation/maintenance)"/>
    <tableColumn id="3" xr3:uid="{00000000-0010-0000-2200-000003000000}" name="Purchase costs"/>
    <tableColumn id="4" xr3:uid="{00000000-0010-0000-2200-000004000000}" name="Depreciation period"/>
    <tableColumn id="5" xr3:uid="{00000000-0010-0000-2200-000005000000}" name="Amount"/>
    <tableColumn id="6" xr3:uid="{00000000-0010-0000-2200-000006000000}" name="Costs per year"/>
    <tableColumn id="7" xr3:uid="{00000000-0010-0000-2200-000007000000}" name="Remarks / Clarification"/>
  </tableColumns>
  <tableStyleInfo name="DIOK-style 5"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A36:H51">
  <tableColumns count="8">
    <tableColumn id="1" xr3:uid="{00000000-0010-0000-2300-000001000000}" name="Group"/>
    <tableColumn id="2" xr3:uid="{00000000-0010-0000-2300-000002000000}" name="Group size"/>
    <tableColumn id="3" xr3:uid="{00000000-0010-0000-2300-000003000000}" name="Trainings per week"/>
    <tableColumn id="4" xr3:uid="{00000000-0010-0000-2300-000004000000}" name="Weeks per year"/>
    <tableColumn id="5" xr3:uid="{00000000-0010-0000-2300-000005000000}" name="Type of trainer"/>
    <tableColumn id="6" xr3:uid="{00000000-0010-0000-2300-000006000000}" name="(Expected) Level"/>
    <tableColumn id="7" xr3:uid="{00000000-0010-0000-2300-000007000000}" name="Remarks/clarification"/>
    <tableColumn id="8" xr3:uid="{00000000-0010-0000-2300-000008000000}" name="Comments SUT"/>
  </tableColumns>
  <tableStyleInfo name="DKV Euros-style"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A54:H60">
  <tableColumns count="8">
    <tableColumn id="1" xr3:uid="{00000000-0010-0000-2400-000001000000}" name="Group"/>
    <tableColumn id="2" xr3:uid="{00000000-0010-0000-2400-000002000000}" name="Group size"/>
    <tableColumn id="3" xr3:uid="{00000000-0010-0000-2400-000003000000}" name="Who"/>
    <tableColumn id="4" xr3:uid="{00000000-0010-0000-2400-000004000000}" name="Type of Trainer"/>
    <tableColumn id="5" xr3:uid="{00000000-0010-0000-2400-000005000000}" name="Training per week"/>
    <tableColumn id="6" xr3:uid="{00000000-0010-0000-2400-000006000000}" name="Hours per week"/>
    <tableColumn id="7" xr3:uid="{00000000-0010-0000-2400-000007000000}" name="Coaching?"/>
    <tableColumn id="8" xr3:uid="{00000000-0010-0000-2400-000008000000}" name="Remarks/clarification"/>
  </tableColumns>
  <tableStyleInfo name="DKV Euros-style 2"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A64:J87">
  <tableColumns count="10">
    <tableColumn id="1" xr3:uid="{00000000-0010-0000-2500-000001000000}" name="Training group"/>
    <tableColumn id="2" xr3:uid="{00000000-0010-0000-2500-000002000000}" name="Type of training"/>
    <tableColumn id="3" xr3:uid="{00000000-0010-0000-2500-000003000000}" name="# Weeks"/>
    <tableColumn id="4" xr3:uid="{00000000-0010-0000-2500-000004000000}" name="# Times/week"/>
    <tableColumn id="5" xr3:uid="{00000000-0010-0000-2500-000005000000}" name="Total hours/week"/>
    <tableColumn id="6" xr3:uid="{00000000-0010-0000-2500-000006000000}" name="Total hours"/>
    <tableColumn id="7" xr3:uid="{00000000-0010-0000-2500-000007000000}" name="Name of trainer"/>
    <tableColumn id="8" xr3:uid="{00000000-0010-0000-2500-000008000000}" name="Type of trainer"/>
    <tableColumn id="9" xr3:uid="{00000000-0010-0000-2500-000009000000}" name="Hourly rate"/>
    <tableColumn id="10" xr3:uid="{00000000-0010-0000-2500-00000A000000}" name="Remarks/Clarification"/>
  </tableColumns>
  <tableStyleInfo name="DKV Euros-style 3"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A90:I106">
  <tableColumns count="9">
    <tableColumn id="1" xr3:uid="{00000000-0010-0000-2600-000001000000}" name="Training group"/>
    <tableColumn id="2" xr3:uid="{00000000-0010-0000-2600-000002000000}" name="Location"/>
    <tableColumn id="3" xr3:uid="{00000000-0010-0000-2600-000003000000}" name="Day"/>
    <tableColumn id="4" xr3:uid="{00000000-0010-0000-2600-000004000000}" name="Duration [hours]"/>
    <tableColumn id="5" xr3:uid="{00000000-0010-0000-2600-000005000000}" name="Weeks"/>
    <tableColumn id="6" xr3:uid="{00000000-0010-0000-2600-000006000000}" name="Hours total"/>
    <tableColumn id="7" xr3:uid="{00000000-0010-0000-2600-000007000000}" name="Priority"/>
    <tableColumn id="8" xr3:uid="{00000000-0010-0000-2600-000008000000}" name="Hourly rate"/>
    <tableColumn id="9" xr3:uid="{00000000-0010-0000-2600-000009000000}" name="Remarks / Clarification"/>
  </tableColumns>
  <tableStyleInfo name="DKV Euros-style 4"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53:J66">
  <tableColumns count="10">
    <tableColumn id="1" xr3:uid="{00000000-0010-0000-0300-000001000000}" name="Training group"/>
    <tableColumn id="2" xr3:uid="{00000000-0010-0000-0300-000002000000}" name="Type of training"/>
    <tableColumn id="3" xr3:uid="{00000000-0010-0000-0300-000003000000}" name="# Weeks"/>
    <tableColumn id="4" xr3:uid="{00000000-0010-0000-0300-000004000000}" name="# Times/week"/>
    <tableColumn id="5" xr3:uid="{00000000-0010-0000-0300-000005000000}" name="Total hours/week"/>
    <tableColumn id="6" xr3:uid="{00000000-0010-0000-0300-000006000000}" name="Total hours"/>
    <tableColumn id="7" xr3:uid="{00000000-0010-0000-0300-000007000000}" name="Name of trainer"/>
    <tableColumn id="8" xr3:uid="{00000000-0010-0000-0300-000008000000}" name="Type of trainer"/>
    <tableColumn id="9" xr3:uid="{00000000-0010-0000-0300-000009000000}" name="Hourly rate"/>
    <tableColumn id="10" xr3:uid="{00000000-0010-0000-0300-00000A000000}" name="Remarks/Clarification"/>
  </tableColumns>
  <tableStyleInfo name="Aloha-style 3" showFirstColumn="1" showLastColumn="1"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A110:H154">
  <tableColumns count="8">
    <tableColumn id="1" xr3:uid="{00000000-0010-0000-2700-000001000000}" name="Item"/>
    <tableColumn id="2" xr3:uid="{00000000-0010-0000-2700-000002000000}" name="Type (depreciation/maintenance)"/>
    <tableColumn id="3" xr3:uid="{00000000-0010-0000-2700-000003000000}" name="Purchase costs"/>
    <tableColumn id="4" xr3:uid="{00000000-0010-0000-2700-000004000000}" name="Depreciation period"/>
    <tableColumn id="5" xr3:uid="{00000000-0010-0000-2700-000005000000}" name="Amount"/>
    <tableColumn id="6" xr3:uid="{00000000-0010-0000-2700-000006000000}" name="Costs per year"/>
    <tableColumn id="7" xr3:uid="{00000000-0010-0000-2700-000007000000}" name="Remarks / Clarification"/>
    <tableColumn id="8" xr3:uid="{00000000-0010-0000-2700-000008000000}" name="Remarks SUT"/>
  </tableColumns>
  <tableStyleInfo name="DKV Euros-style 5"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A36:G41">
  <tableColumns count="7">
    <tableColumn id="1" xr3:uid="{00000000-0010-0000-2800-000001000000}" name="Group"/>
    <tableColumn id="2" xr3:uid="{00000000-0010-0000-2800-000002000000}" name="Group size"/>
    <tableColumn id="3" xr3:uid="{00000000-0010-0000-2800-000003000000}" name="Trainings per week"/>
    <tableColumn id="4" xr3:uid="{00000000-0010-0000-2800-000004000000}" name="Weeks per year"/>
    <tableColumn id="5" xr3:uid="{00000000-0010-0000-2800-000005000000}" name="Type of trainer"/>
    <tableColumn id="6" xr3:uid="{00000000-0010-0000-2800-000006000000}" name="(Expected) Level"/>
    <tableColumn id="7" xr3:uid="{00000000-0010-0000-2800-000007000000}" name="Remarks/clarification"/>
  </tableColumns>
  <tableStyleInfo name="DRV Euros-style"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A44:H64">
  <tableColumns count="8">
    <tableColumn id="1" xr3:uid="{00000000-0010-0000-2900-000001000000}" name="Group"/>
    <tableColumn id="2" xr3:uid="{00000000-0010-0000-2900-000002000000}" name="Group size"/>
    <tableColumn id="3" xr3:uid="{00000000-0010-0000-2900-000003000000}" name="Who"/>
    <tableColumn id="4" xr3:uid="{00000000-0010-0000-2900-000004000000}" name="Type of Trainer"/>
    <tableColumn id="5" xr3:uid="{00000000-0010-0000-2900-000005000000}" name="Training per week"/>
    <tableColumn id="6" xr3:uid="{00000000-0010-0000-2900-000006000000}" name="Hours per week"/>
    <tableColumn id="7" xr3:uid="{00000000-0010-0000-2900-000007000000}" name="Coaching?"/>
    <tableColumn id="8" xr3:uid="{00000000-0010-0000-2900-000008000000}" name="Remarks/clarification"/>
  </tableColumns>
  <tableStyleInfo name="DRV Euros-style 2"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A67:J85">
  <tableColumns count="10">
    <tableColumn id="1" xr3:uid="{00000000-0010-0000-2A00-000001000000}" name="Training group"/>
    <tableColumn id="2" xr3:uid="{00000000-0010-0000-2A00-000002000000}" name="Type of training"/>
    <tableColumn id="3" xr3:uid="{00000000-0010-0000-2A00-000003000000}" name="# Weeks"/>
    <tableColumn id="4" xr3:uid="{00000000-0010-0000-2A00-000004000000}" name="# Times/week"/>
    <tableColumn id="5" xr3:uid="{00000000-0010-0000-2A00-000005000000}" name="Total hours/week"/>
    <tableColumn id="6" xr3:uid="{00000000-0010-0000-2A00-000006000000}" name="Total hours"/>
    <tableColumn id="7" xr3:uid="{00000000-0010-0000-2A00-000007000000}" name="Name of trainer"/>
    <tableColumn id="8" xr3:uid="{00000000-0010-0000-2A00-000008000000}" name="Type of trainer"/>
    <tableColumn id="9" xr3:uid="{00000000-0010-0000-2A00-000009000000}" name="Hourly rate"/>
    <tableColumn id="10" xr3:uid="{00000000-0010-0000-2A00-00000A000000}" name="Remarks/Clarification"/>
  </tableColumns>
  <tableStyleInfo name="DRV Euros-style 3"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A87:I103">
  <tableColumns count="9">
    <tableColumn id="1" xr3:uid="{00000000-0010-0000-2B00-000001000000}" name="Training group"/>
    <tableColumn id="2" xr3:uid="{00000000-0010-0000-2B00-000002000000}" name="Location"/>
    <tableColumn id="3" xr3:uid="{00000000-0010-0000-2B00-000003000000}" name="Day"/>
    <tableColumn id="4" xr3:uid="{00000000-0010-0000-2B00-000004000000}" name="Duration [hours]"/>
    <tableColumn id="5" xr3:uid="{00000000-0010-0000-2B00-000005000000}" name="Weeks"/>
    <tableColumn id="6" xr3:uid="{00000000-0010-0000-2B00-000006000000}" name="Hours total"/>
    <tableColumn id="7" xr3:uid="{00000000-0010-0000-2B00-000007000000}" name="Priority"/>
    <tableColumn id="8" xr3:uid="{00000000-0010-0000-2B00-000008000000}" name="Hourly rate"/>
    <tableColumn id="9" xr3:uid="{00000000-0010-0000-2B00-000009000000}" name="Remarks / Clarification"/>
  </tableColumns>
  <tableStyleInfo name="DRV Euros-style 4"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A107:G129">
  <tableColumns count="7">
    <tableColumn id="1" xr3:uid="{00000000-0010-0000-2C00-000001000000}" name="Item"/>
    <tableColumn id="2" xr3:uid="{00000000-0010-0000-2C00-000002000000}" name="Type (depreciation/maintenance)"/>
    <tableColumn id="3" xr3:uid="{00000000-0010-0000-2C00-000003000000}" name="Purchase costs"/>
    <tableColumn id="4" xr3:uid="{00000000-0010-0000-2C00-000004000000}" name="Depreciation period"/>
    <tableColumn id="5" xr3:uid="{00000000-0010-0000-2C00-000005000000}" name="Amount"/>
    <tableColumn id="6" xr3:uid="{00000000-0010-0000-2C00-000006000000}" name="Costs per year"/>
    <tableColumn id="7" xr3:uid="{00000000-0010-0000-2C00-000007000000}" name="Remarks / Clarification"/>
  </tableColumns>
  <tableStyleInfo name="DRV Euros-style 5"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A36:G41">
  <tableColumns count="7">
    <tableColumn id="1" xr3:uid="{00000000-0010-0000-2D00-000001000000}" name="Group"/>
    <tableColumn id="2" xr3:uid="{00000000-0010-0000-2D00-000002000000}" name="Group size"/>
    <tableColumn id="3" xr3:uid="{00000000-0010-0000-2D00-000003000000}" name="Trainings per week"/>
    <tableColumn id="4" xr3:uid="{00000000-0010-0000-2D00-000004000000}" name="Weeks per year"/>
    <tableColumn id="5" xr3:uid="{00000000-0010-0000-2D00-000005000000}" name="Type of trainer"/>
    <tableColumn id="6" xr3:uid="{00000000-0010-0000-2D00-000006000000}" name="(Expected) Level"/>
    <tableColumn id="7" xr3:uid="{00000000-0010-0000-2D00-000007000000}" name="Remarks/clarification"/>
  </tableColumns>
  <tableStyleInfo name="DZ Euros-style"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A44:H49">
  <tableColumns count="8">
    <tableColumn id="1" xr3:uid="{00000000-0010-0000-2E00-000001000000}" name="Group"/>
    <tableColumn id="2" xr3:uid="{00000000-0010-0000-2E00-000002000000}" name="Group size"/>
    <tableColumn id="3" xr3:uid="{00000000-0010-0000-2E00-000003000000}" name="Who"/>
    <tableColumn id="4" xr3:uid="{00000000-0010-0000-2E00-000004000000}" name="Type of Trainer"/>
    <tableColumn id="5" xr3:uid="{00000000-0010-0000-2E00-000005000000}" name="Training per week"/>
    <tableColumn id="6" xr3:uid="{00000000-0010-0000-2E00-000006000000}" name="Hours per week"/>
    <tableColumn id="7" xr3:uid="{00000000-0010-0000-2E00-000007000000}" name="Coaching?"/>
    <tableColumn id="8" xr3:uid="{00000000-0010-0000-2E00-000008000000}" name="Remarks/clarification"/>
  </tableColumns>
  <tableStyleInfo name="DZ Euros-style 2"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A53:J66">
  <tableColumns count="10">
    <tableColumn id="1" xr3:uid="{00000000-0010-0000-2F00-000001000000}" name="Training group"/>
    <tableColumn id="2" xr3:uid="{00000000-0010-0000-2F00-000002000000}" name="Type of training"/>
    <tableColumn id="3" xr3:uid="{00000000-0010-0000-2F00-000003000000}" name="# Weeks"/>
    <tableColumn id="4" xr3:uid="{00000000-0010-0000-2F00-000004000000}" name="# Times/week"/>
    <tableColumn id="5" xr3:uid="{00000000-0010-0000-2F00-000005000000}" name="Total hours/week"/>
    <tableColumn id="6" xr3:uid="{00000000-0010-0000-2F00-000006000000}" name="Total hours"/>
    <tableColumn id="7" xr3:uid="{00000000-0010-0000-2F00-000007000000}" name="Name of trainer"/>
    <tableColumn id="8" xr3:uid="{00000000-0010-0000-2F00-000008000000}" name="Type of trainer"/>
    <tableColumn id="9" xr3:uid="{00000000-0010-0000-2F00-000009000000}" name="Hourly rate"/>
    <tableColumn id="10" xr3:uid="{00000000-0010-0000-2F00-00000A000000}" name="Remarks/Clarification"/>
  </tableColumns>
  <tableStyleInfo name="DZ Euros-style 3"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A69:I85">
  <tableColumns count="9">
    <tableColumn id="1" xr3:uid="{00000000-0010-0000-3000-000001000000}" name="Training group"/>
    <tableColumn id="2" xr3:uid="{00000000-0010-0000-3000-000002000000}" name="Location"/>
    <tableColumn id="3" xr3:uid="{00000000-0010-0000-3000-000003000000}" name="Day"/>
    <tableColumn id="4" xr3:uid="{00000000-0010-0000-3000-000004000000}" name="Duration [hours]"/>
    <tableColumn id="5" xr3:uid="{00000000-0010-0000-3000-000005000000}" name="Weeks"/>
    <tableColumn id="6" xr3:uid="{00000000-0010-0000-3000-000006000000}" name="Hours total"/>
    <tableColumn id="7" xr3:uid="{00000000-0010-0000-3000-000007000000}" name="Priority"/>
    <tableColumn id="8" xr3:uid="{00000000-0010-0000-3000-000008000000}" name="Hourly rate"/>
    <tableColumn id="9" xr3:uid="{00000000-0010-0000-3000-000009000000}" name="Remarks / Clarification"/>
  </tableColumns>
  <tableStyleInfo name="DZ Euros-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69:I86">
  <tableColumns count="9">
    <tableColumn id="1" xr3:uid="{00000000-0010-0000-0400-000001000000}" name="Training group"/>
    <tableColumn id="2" xr3:uid="{00000000-0010-0000-0400-000002000000}" name="Location"/>
    <tableColumn id="3" xr3:uid="{00000000-0010-0000-0400-000003000000}" name="Day"/>
    <tableColumn id="4" xr3:uid="{00000000-0010-0000-0400-000004000000}" name="Duration [hours]"/>
    <tableColumn id="5" xr3:uid="{00000000-0010-0000-0400-000005000000}" name="Weeks"/>
    <tableColumn id="6" xr3:uid="{00000000-0010-0000-0400-000006000000}" name="Hours total"/>
    <tableColumn id="7" xr3:uid="{00000000-0010-0000-0400-000007000000}" name="Priority"/>
    <tableColumn id="8" xr3:uid="{00000000-0010-0000-0400-000008000000}" name="Hourly rate"/>
    <tableColumn id="9" xr3:uid="{00000000-0010-0000-0400-000009000000}" name="Remarks / Clarification"/>
  </tableColumns>
  <tableStyleInfo name="Aloha-style 4"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A89:G103">
  <tableColumns count="7">
    <tableColumn id="1" xr3:uid="{00000000-0010-0000-3100-000001000000}" name="Item"/>
    <tableColumn id="2" xr3:uid="{00000000-0010-0000-3100-000002000000}" name="Type (depreciation/maintenance)"/>
    <tableColumn id="3" xr3:uid="{00000000-0010-0000-3100-000003000000}" name="Purchase costs"/>
    <tableColumn id="4" xr3:uid="{00000000-0010-0000-3100-000004000000}" name="Depreciation period"/>
    <tableColumn id="5" xr3:uid="{00000000-0010-0000-3100-000005000000}" name="Amount"/>
    <tableColumn id="6" xr3:uid="{00000000-0010-0000-3100-000006000000}" name="Costs per year"/>
    <tableColumn id="7" xr3:uid="{00000000-0010-0000-3100-000007000000}" name="Remarks / Clarification"/>
  </tableColumns>
  <tableStyleInfo name="DZ Euros-style 5"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A36:G86">
  <tableColumns count="7">
    <tableColumn id="1" xr3:uid="{00000000-0010-0000-3200-000001000000}" name="Group"/>
    <tableColumn id="2" xr3:uid="{00000000-0010-0000-3200-000002000000}" name="Group size"/>
    <tableColumn id="3" xr3:uid="{00000000-0010-0000-3200-000003000000}" name="Trainings per week"/>
    <tableColumn id="4" xr3:uid="{00000000-0010-0000-3200-000004000000}" name="Weeks per year"/>
    <tableColumn id="5" xr3:uid="{00000000-0010-0000-3200-000005000000}" name="Type of trainer"/>
    <tableColumn id="6" xr3:uid="{00000000-0010-0000-3200-000006000000}" name="(Expected) Level"/>
    <tableColumn id="7" xr3:uid="{00000000-0010-0000-3200-000007000000}" name="Remarks/clarification"/>
  </tableColumns>
  <tableStyleInfo name="Harambee-style"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A89:H95">
  <tableColumns count="8">
    <tableColumn id="1" xr3:uid="{00000000-0010-0000-3300-000001000000}" name="Group"/>
    <tableColumn id="2" xr3:uid="{00000000-0010-0000-3300-000002000000}" name="Group size"/>
    <tableColumn id="3" xr3:uid="{00000000-0010-0000-3300-000003000000}" name="Who"/>
    <tableColumn id="4" xr3:uid="{00000000-0010-0000-3300-000004000000}" name="Type of Trainer"/>
    <tableColumn id="5" xr3:uid="{00000000-0010-0000-3300-000005000000}" name="Training per week"/>
    <tableColumn id="6" xr3:uid="{00000000-0010-0000-3300-000006000000}" name="Hours per week"/>
    <tableColumn id="7" xr3:uid="{00000000-0010-0000-3300-000007000000}" name="Coaching?"/>
    <tableColumn id="8" xr3:uid="{00000000-0010-0000-3300-000008000000}" name="Remarks/clarification"/>
  </tableColumns>
  <tableStyleInfo name="Harambee-style 2"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A99:J143">
  <tableColumns count="10">
    <tableColumn id="1" xr3:uid="{00000000-0010-0000-3400-000001000000}" name="Training group"/>
    <tableColumn id="2" xr3:uid="{00000000-0010-0000-3400-000002000000}" name="Type of training"/>
    <tableColumn id="3" xr3:uid="{00000000-0010-0000-3400-000003000000}" name="# Weeks"/>
    <tableColumn id="4" xr3:uid="{00000000-0010-0000-3400-000004000000}" name="# Times/week"/>
    <tableColumn id="5" xr3:uid="{00000000-0010-0000-3400-000005000000}" name="Total hours/week"/>
    <tableColumn id="6" xr3:uid="{00000000-0010-0000-3400-000006000000}" name="Total hours"/>
    <tableColumn id="7" xr3:uid="{00000000-0010-0000-3400-000007000000}" name="Name of trainer"/>
    <tableColumn id="8" xr3:uid="{00000000-0010-0000-3400-000008000000}" name="Type of trainer"/>
    <tableColumn id="9" xr3:uid="{00000000-0010-0000-3400-000009000000}" name="Hourly rate"/>
    <tableColumn id="10" xr3:uid="{00000000-0010-0000-3400-00000A000000}" name="Remarks/Clarification"/>
  </tableColumns>
  <tableStyleInfo name="Harambee-style 3"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A145:I169">
  <tableColumns count="9">
    <tableColumn id="1" xr3:uid="{00000000-0010-0000-3500-000001000000}" name="Training group"/>
    <tableColumn id="2" xr3:uid="{00000000-0010-0000-3500-000002000000}" name="Location"/>
    <tableColumn id="3" xr3:uid="{00000000-0010-0000-3500-000003000000}" name="Day"/>
    <tableColumn id="4" xr3:uid="{00000000-0010-0000-3500-000004000000}" name="Duration [hours]"/>
    <tableColumn id="5" xr3:uid="{00000000-0010-0000-3500-000005000000}" name="Weeks"/>
    <tableColumn id="6" xr3:uid="{00000000-0010-0000-3500-000006000000}" name="Hours total"/>
    <tableColumn id="7" xr3:uid="{00000000-0010-0000-3500-000007000000}" name="Priority"/>
    <tableColumn id="8" xr3:uid="{00000000-0010-0000-3500-000008000000}" name="Hourly rate"/>
    <tableColumn id="9" xr3:uid="{00000000-0010-0000-3500-000009000000}" name="Remarks / Clarification"/>
  </tableColumns>
  <tableStyleInfo name="Harambee-style 4"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A173:G187">
  <tableColumns count="7">
    <tableColumn id="1" xr3:uid="{00000000-0010-0000-3600-000001000000}" name="Item"/>
    <tableColumn id="2" xr3:uid="{00000000-0010-0000-3600-000002000000}" name="Type (depreciation/maintenance)"/>
    <tableColumn id="3" xr3:uid="{00000000-0010-0000-3600-000003000000}" name="Purchase costs"/>
    <tableColumn id="4" xr3:uid="{00000000-0010-0000-3600-000004000000}" name="Depreciation period"/>
    <tableColumn id="5" xr3:uid="{00000000-0010-0000-3600-000005000000}" name="Amount"/>
    <tableColumn id="6" xr3:uid="{00000000-0010-0000-3600-000006000000}" name="Costs per year"/>
    <tableColumn id="7" xr3:uid="{00000000-0010-0000-3600-000007000000}" name="Remarks / Clarification"/>
  </tableColumns>
  <tableStyleInfo name="Harambee-style 5"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A36:G41">
  <tableColumns count="7">
    <tableColumn id="1" xr3:uid="{00000000-0010-0000-3700-000001000000}" name="Group"/>
    <tableColumn id="2" xr3:uid="{00000000-0010-0000-3700-000002000000}" name="Group size"/>
    <tableColumn id="3" xr3:uid="{00000000-0010-0000-3700-000003000000}" name="Trainings per week"/>
    <tableColumn id="4" xr3:uid="{00000000-0010-0000-3700-000004000000}" name="Weeks per year"/>
    <tableColumn id="5" xr3:uid="{00000000-0010-0000-3700-000005000000}" name="Type of trainer"/>
    <tableColumn id="6" xr3:uid="{00000000-0010-0000-3700-000006000000}" name="(Expected) Level"/>
    <tableColumn id="7" xr3:uid="{00000000-0010-0000-3700-000007000000}" name="Remarks/clarification"/>
  </tableColumns>
  <tableStyleInfo name="Hardboard-style"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A44:H49">
  <tableColumns count="8">
    <tableColumn id="1" xr3:uid="{00000000-0010-0000-3800-000001000000}" name="Group"/>
    <tableColumn id="2" xr3:uid="{00000000-0010-0000-3800-000002000000}" name="Group size"/>
    <tableColumn id="3" xr3:uid="{00000000-0010-0000-3800-000003000000}" name="Who"/>
    <tableColumn id="4" xr3:uid="{00000000-0010-0000-3800-000004000000}" name="Type of Trainer"/>
    <tableColumn id="5" xr3:uid="{00000000-0010-0000-3800-000005000000}" name="Training per week"/>
    <tableColumn id="6" xr3:uid="{00000000-0010-0000-3800-000006000000}" name="Hours per week"/>
    <tableColumn id="7" xr3:uid="{00000000-0010-0000-3800-000007000000}" name="Coaching?"/>
    <tableColumn id="8" xr3:uid="{00000000-0010-0000-3800-000008000000}" name="Remarks/clarification"/>
  </tableColumns>
  <tableStyleInfo name="Hardboard-style 2" showFirstColumn="1" showLastColumn="1"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A53:J69">
  <tableColumns count="10">
    <tableColumn id="1" xr3:uid="{00000000-0010-0000-3900-000001000000}" name="Training group"/>
    <tableColumn id="2" xr3:uid="{00000000-0010-0000-3900-000002000000}" name="Type of training"/>
    <tableColumn id="3" xr3:uid="{00000000-0010-0000-3900-000003000000}" name="# Weeks"/>
    <tableColumn id="4" xr3:uid="{00000000-0010-0000-3900-000004000000}" name="# Times/week"/>
    <tableColumn id="5" xr3:uid="{00000000-0010-0000-3900-000005000000}" name="Total hours/week"/>
    <tableColumn id="6" xr3:uid="{00000000-0010-0000-3900-000006000000}" name="Total hours"/>
    <tableColumn id="7" xr3:uid="{00000000-0010-0000-3900-000007000000}" name="Name of trainer"/>
    <tableColumn id="8" xr3:uid="{00000000-0010-0000-3900-000008000000}" name="Type of trainer"/>
    <tableColumn id="9" xr3:uid="{00000000-0010-0000-3900-000009000000}" name="Hourly rate"/>
    <tableColumn id="10" xr3:uid="{00000000-0010-0000-3900-00000A000000}" name="Remarks/Clarification"/>
  </tableColumns>
  <tableStyleInfo name="Hardboard-style 3" showFirstColumn="1" showLastColumn="1"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_59" displayName="Table_59" ref="A73:I89">
  <tableColumns count="9">
    <tableColumn id="1" xr3:uid="{00000000-0010-0000-3A00-000001000000}" name="Training group"/>
    <tableColumn id="2" xr3:uid="{00000000-0010-0000-3A00-000002000000}" name="Location"/>
    <tableColumn id="3" xr3:uid="{00000000-0010-0000-3A00-000003000000}" name="Day"/>
    <tableColumn id="4" xr3:uid="{00000000-0010-0000-3A00-000004000000}" name="Duration [hours]"/>
    <tableColumn id="5" xr3:uid="{00000000-0010-0000-3A00-000005000000}" name="Weeks"/>
    <tableColumn id="6" xr3:uid="{00000000-0010-0000-3A00-000006000000}" name="Hours total"/>
    <tableColumn id="7" xr3:uid="{00000000-0010-0000-3A00-000007000000}" name="Priority"/>
    <tableColumn id="8" xr3:uid="{00000000-0010-0000-3A00-000008000000}" name="Hourly rate"/>
    <tableColumn id="9" xr3:uid="{00000000-0010-0000-3A00-000009000000}" name="Remarks / Clarification"/>
  </tableColumns>
  <tableStyleInfo name="Hardboard-style 4"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90:G104">
  <tableColumns count="7">
    <tableColumn id="1" xr3:uid="{00000000-0010-0000-0500-000001000000}" name="Item"/>
    <tableColumn id="2" xr3:uid="{00000000-0010-0000-0500-000002000000}" name="Type (depreciation/maintenance)"/>
    <tableColumn id="3" xr3:uid="{00000000-0010-0000-0500-000003000000}" name="Purchase costs"/>
    <tableColumn id="4" xr3:uid="{00000000-0010-0000-0500-000004000000}" name="Depreciation period"/>
    <tableColumn id="5" xr3:uid="{00000000-0010-0000-0500-000005000000}" name="Amount"/>
    <tableColumn id="6" xr3:uid="{00000000-0010-0000-0500-000006000000}" name="Costs per year"/>
    <tableColumn id="7" xr3:uid="{00000000-0010-0000-0500-000007000000}" name="Remarks / Clarification"/>
  </tableColumns>
  <tableStyleInfo name="Aloha-style 5"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_60" displayName="Table_60" ref="A93:G129">
  <tableColumns count="7">
    <tableColumn id="1" xr3:uid="{00000000-0010-0000-3B00-000001000000}" name="Item"/>
    <tableColumn id="2" xr3:uid="{00000000-0010-0000-3B00-000002000000}" name="Type (depreciation/maintenance)"/>
    <tableColumn id="3" xr3:uid="{00000000-0010-0000-3B00-000003000000}" name="Purchase costs"/>
    <tableColumn id="4" xr3:uid="{00000000-0010-0000-3B00-000004000000}" name="Depreciation period"/>
    <tableColumn id="5" xr3:uid="{00000000-0010-0000-3B00-000005000000}" name="Amount"/>
    <tableColumn id="6" xr3:uid="{00000000-0010-0000-3B00-000006000000}" name="Costs per year"/>
    <tableColumn id="7" xr3:uid="{00000000-0010-0000-3B00-000007000000}" name="Remarks / Clarification"/>
  </tableColumns>
  <tableStyleInfo name="Hardboard-style 5" showFirstColumn="1" showLastColumn="1"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_71" displayName="Table_71" ref="A36:G44">
  <tableColumns count="7">
    <tableColumn id="1" xr3:uid="{00000000-0010-0000-4600-000001000000}" name="Group"/>
    <tableColumn id="2" xr3:uid="{00000000-0010-0000-4600-000002000000}" name="Group size"/>
    <tableColumn id="3" xr3:uid="{00000000-0010-0000-4600-000003000000}" name="Trainings per week"/>
    <tableColumn id="4" xr3:uid="{00000000-0010-0000-4600-000004000000}" name="Weeks per year"/>
    <tableColumn id="5" xr3:uid="{00000000-0010-0000-4600-000005000000}" name="Type of trainer"/>
    <tableColumn id="6" xr3:uid="{00000000-0010-0000-4600-000006000000}" name="(Expected) Level"/>
    <tableColumn id="7" xr3:uid="{00000000-0010-0000-4600-000007000000}" name="Remarks/clarification"/>
  </tableColumns>
  <tableStyleInfo name="Hippocampus-style" showFirstColumn="1" showLastColumn="1"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_72" displayName="Table_72" ref="A47:H52">
  <tableColumns count="8">
    <tableColumn id="1" xr3:uid="{00000000-0010-0000-4700-000001000000}" name="Group"/>
    <tableColumn id="2" xr3:uid="{00000000-0010-0000-4700-000002000000}" name="Group size"/>
    <tableColumn id="3" xr3:uid="{00000000-0010-0000-4700-000003000000}" name="Who"/>
    <tableColumn id="4" xr3:uid="{00000000-0010-0000-4700-000004000000}" name="Type of Trainer"/>
    <tableColumn id="5" xr3:uid="{00000000-0010-0000-4700-000005000000}" name="Training per week"/>
    <tableColumn id="6" xr3:uid="{00000000-0010-0000-4700-000006000000}" name="Hours per week"/>
    <tableColumn id="7" xr3:uid="{00000000-0010-0000-4700-000007000000}" name="Coaching?"/>
    <tableColumn id="8" xr3:uid="{00000000-0010-0000-4700-000008000000}" name="Remarks/clarification"/>
  </tableColumns>
  <tableStyleInfo name="Hippocampus-style 2"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_73" displayName="Table_73" ref="A56:J69">
  <tableColumns count="10">
    <tableColumn id="1" xr3:uid="{00000000-0010-0000-4800-000001000000}" name="Training group"/>
    <tableColumn id="2" xr3:uid="{00000000-0010-0000-4800-000002000000}" name="Type of training"/>
    <tableColumn id="3" xr3:uid="{00000000-0010-0000-4800-000003000000}" name="# Weeks"/>
    <tableColumn id="4" xr3:uid="{00000000-0010-0000-4800-000004000000}" name="# Times/week"/>
    <tableColumn id="5" xr3:uid="{00000000-0010-0000-4800-000005000000}" name="Total hours/week"/>
    <tableColumn id="6" xr3:uid="{00000000-0010-0000-4800-000006000000}" name="Total hours"/>
    <tableColumn id="7" xr3:uid="{00000000-0010-0000-4800-000007000000}" name="Name of trainer"/>
    <tableColumn id="8" xr3:uid="{00000000-0010-0000-4800-000008000000}" name="Type of trainer"/>
    <tableColumn id="9" xr3:uid="{00000000-0010-0000-4800-000009000000}" name="Hourly rate"/>
    <tableColumn id="10" xr3:uid="{00000000-0010-0000-4800-00000A000000}" name="Remarks/Clarification"/>
  </tableColumns>
  <tableStyleInfo name="Hippocampus-style 3"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_74" displayName="Table_74" ref="A72:I88">
  <tableColumns count="9">
    <tableColumn id="1" xr3:uid="{00000000-0010-0000-4900-000001000000}" name="Training group"/>
    <tableColumn id="2" xr3:uid="{00000000-0010-0000-4900-000002000000}" name="Location"/>
    <tableColumn id="3" xr3:uid="{00000000-0010-0000-4900-000003000000}" name="Day"/>
    <tableColumn id="4" xr3:uid="{00000000-0010-0000-4900-000004000000}" name="Duration [hours]"/>
    <tableColumn id="5" xr3:uid="{00000000-0010-0000-4900-000005000000}" name="Weeks"/>
    <tableColumn id="6" xr3:uid="{00000000-0010-0000-4900-000006000000}" name="Hours total"/>
    <tableColumn id="7" xr3:uid="{00000000-0010-0000-4900-000007000000}" name="Priority"/>
    <tableColumn id="8" xr3:uid="{00000000-0010-0000-4900-000008000000}" name="Hourly rate"/>
    <tableColumn id="9" xr3:uid="{00000000-0010-0000-4900-000009000000}" name="Remarks / Clarification"/>
  </tableColumns>
  <tableStyleInfo name="Hippocampus-style 4"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_75" displayName="Table_75" ref="A92:G106">
  <tableColumns count="7">
    <tableColumn id="1" xr3:uid="{00000000-0010-0000-4A00-000001000000}" name="Item"/>
    <tableColumn id="2" xr3:uid="{00000000-0010-0000-4A00-000002000000}" name="Type (depreciation/maintenance)"/>
    <tableColumn id="3" xr3:uid="{00000000-0010-0000-4A00-000003000000}" name="Purchase costs"/>
    <tableColumn id="4" xr3:uid="{00000000-0010-0000-4A00-000004000000}" name="Depreciation period"/>
    <tableColumn id="5" xr3:uid="{00000000-0010-0000-4A00-000005000000}" name="Amount"/>
    <tableColumn id="6" xr3:uid="{00000000-0010-0000-4A00-000006000000}" name="Costs per year"/>
    <tableColumn id="7" xr3:uid="{00000000-0010-0000-4A00-000007000000}" name="Remarks / Clarification"/>
  </tableColumns>
  <tableStyleInfo name="Hippocampus-style 5"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_61" displayName="Table_61" ref="A36:G41">
  <tableColumns count="7">
    <tableColumn id="1" xr3:uid="{00000000-0010-0000-3C00-000001000000}" name="Group"/>
    <tableColumn id="2" xr3:uid="{00000000-0010-0000-3C00-000002000000}" name="Group size"/>
    <tableColumn id="3" xr3:uid="{00000000-0010-0000-3C00-000003000000}" name="Trainings per week"/>
    <tableColumn id="4" xr3:uid="{00000000-0010-0000-3C00-000004000000}" name="Weeks per year"/>
    <tableColumn id="5" xr3:uid="{00000000-0010-0000-3C00-000005000000}" name="Type of trainer"/>
    <tableColumn id="6" xr3:uid="{00000000-0010-0000-3C00-000006000000}" name="(Expected) Level"/>
    <tableColumn id="7" xr3:uid="{00000000-0010-0000-3C00-000007000000}" name="Remarks/clarification"/>
  </tableColumns>
  <tableStyleInfo name="Hercules-style"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_62" displayName="Table_62" ref="A44:H49">
  <tableColumns count="8">
    <tableColumn id="1" xr3:uid="{00000000-0010-0000-3D00-000001000000}" name="Group"/>
    <tableColumn id="2" xr3:uid="{00000000-0010-0000-3D00-000002000000}" name="Group size"/>
    <tableColumn id="3" xr3:uid="{00000000-0010-0000-3D00-000003000000}" name="Who"/>
    <tableColumn id="4" xr3:uid="{00000000-0010-0000-3D00-000004000000}" name="Type of Trainer"/>
    <tableColumn id="5" xr3:uid="{00000000-0010-0000-3D00-000005000000}" name="Training per week"/>
    <tableColumn id="6" xr3:uid="{00000000-0010-0000-3D00-000006000000}" name="Hours per week"/>
    <tableColumn id="7" xr3:uid="{00000000-0010-0000-3D00-000007000000}" name="Coaching?"/>
    <tableColumn id="8" xr3:uid="{00000000-0010-0000-3D00-000008000000}" name="Remarks/clarification"/>
  </tableColumns>
  <tableStyleInfo name="Hercules-style 2"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_63" displayName="Table_63" ref="A53:J62">
  <tableColumns count="10">
    <tableColumn id="1" xr3:uid="{00000000-0010-0000-3E00-000001000000}" name="Training group"/>
    <tableColumn id="2" xr3:uid="{00000000-0010-0000-3E00-000002000000}" name="Type of training"/>
    <tableColumn id="3" xr3:uid="{00000000-0010-0000-3E00-000003000000}" name="# Weeks"/>
    <tableColumn id="4" xr3:uid="{00000000-0010-0000-3E00-000004000000}" name="# Times/week"/>
    <tableColumn id="5" xr3:uid="{00000000-0010-0000-3E00-000005000000}" name="Total hours/week"/>
    <tableColumn id="6" xr3:uid="{00000000-0010-0000-3E00-000006000000}" name="Total hours"/>
    <tableColumn id="7" xr3:uid="{00000000-0010-0000-3E00-000007000000}" name="Name of trainer"/>
    <tableColumn id="8" xr3:uid="{00000000-0010-0000-3E00-000008000000}" name="Type of trainer"/>
    <tableColumn id="9" xr3:uid="{00000000-0010-0000-3E00-000009000000}" name="Hourly rate"/>
    <tableColumn id="10" xr3:uid="{00000000-0010-0000-3E00-00000A000000}" name="Remarks/Clarification"/>
  </tableColumns>
  <tableStyleInfo name="Hercules-style 3"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_64" displayName="Table_64" ref="A65:I79">
  <tableColumns count="9">
    <tableColumn id="1" xr3:uid="{00000000-0010-0000-3F00-000001000000}" name="Training group"/>
    <tableColumn id="2" xr3:uid="{00000000-0010-0000-3F00-000002000000}" name="Location"/>
    <tableColumn id="3" xr3:uid="{00000000-0010-0000-3F00-000003000000}" name="Day"/>
    <tableColumn id="4" xr3:uid="{00000000-0010-0000-3F00-000004000000}" name="Duration [hours]"/>
    <tableColumn id="5" xr3:uid="{00000000-0010-0000-3F00-000005000000}" name="Weeks"/>
    <tableColumn id="6" xr3:uid="{00000000-0010-0000-3F00-000006000000}" name="Hours total"/>
    <tableColumn id="7" xr3:uid="{00000000-0010-0000-3F00-000007000000}" name="Priority"/>
    <tableColumn id="8" xr3:uid="{00000000-0010-0000-3F00-000008000000}" name="Hourly rate"/>
    <tableColumn id="9" xr3:uid="{00000000-0010-0000-3F00-000009000000}" name="Remarks / Clarification"/>
  </tableColumns>
  <tableStyleInfo name="Hercules-style 4"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36:G42">
  <tableColumns count="7">
    <tableColumn id="1" xr3:uid="{00000000-0010-0000-0600-000001000000}" name="Group"/>
    <tableColumn id="2" xr3:uid="{00000000-0010-0000-0600-000002000000}" name="Group size"/>
    <tableColumn id="3" xr3:uid="{00000000-0010-0000-0600-000003000000}" name="Trainings per week"/>
    <tableColumn id="4" xr3:uid="{00000000-0010-0000-0600-000004000000}" name="Weeks per year"/>
    <tableColumn id="5" xr3:uid="{00000000-0010-0000-0600-000005000000}" name="Type of trainer"/>
    <tableColumn id="6" xr3:uid="{00000000-0010-0000-0600-000006000000}" name="(Expected) Level"/>
    <tableColumn id="7" xr3:uid="{00000000-0010-0000-0600-000007000000}" name="Remarks/clarification"/>
  </tableColumns>
  <tableStyleInfo name="Arashi-style" showFirstColumn="1" showLastColumn="1"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_65" displayName="Table_65" ref="A83:G97">
  <tableColumns count="7">
    <tableColumn id="1" xr3:uid="{00000000-0010-0000-4000-000001000000}" name="Item"/>
    <tableColumn id="2" xr3:uid="{00000000-0010-0000-4000-000002000000}" name="Type (depreciation/maintenance)"/>
    <tableColumn id="3" xr3:uid="{00000000-0010-0000-4000-000003000000}" name="Purchase costs"/>
    <tableColumn id="4" xr3:uid="{00000000-0010-0000-4000-000004000000}" name="Depreciation period"/>
    <tableColumn id="5" xr3:uid="{00000000-0010-0000-4000-000005000000}" name="Amount"/>
    <tableColumn id="6" xr3:uid="{00000000-0010-0000-4000-000006000000}" name="Costs per year"/>
    <tableColumn id="7" xr3:uid="{00000000-0010-0000-4000-000007000000}" name="Remarks / Clarification"/>
  </tableColumns>
  <tableStyleInfo name="Hercules-style 5"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_66" displayName="Table_66" ref="A36:G41">
  <tableColumns count="7">
    <tableColumn id="1" xr3:uid="{00000000-0010-0000-4100-000001000000}" name="Group"/>
    <tableColumn id="2" xr3:uid="{00000000-0010-0000-4100-000002000000}" name="Group size"/>
    <tableColumn id="3" xr3:uid="{00000000-0010-0000-4100-000003000000}" name="Trainings per week"/>
    <tableColumn id="4" xr3:uid="{00000000-0010-0000-4100-000004000000}" name="Weeks per year"/>
    <tableColumn id="5" xr3:uid="{00000000-0010-0000-4100-000005000000}" name="Type of trainer"/>
    <tableColumn id="6" xr3:uid="{00000000-0010-0000-4100-000006000000}" name="(Expected) Level"/>
    <tableColumn id="7" xr3:uid="{00000000-0010-0000-4100-000007000000}" name="Remarks/clarification"/>
  </tableColumns>
  <tableStyleInfo name="High-Tech Hitters-style"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_67" displayName="Table_67" ref="A44:H49">
  <tableColumns count="8">
    <tableColumn id="1" xr3:uid="{00000000-0010-0000-4200-000001000000}" name="Group"/>
    <tableColumn id="2" xr3:uid="{00000000-0010-0000-4200-000002000000}" name="Group size"/>
    <tableColumn id="3" xr3:uid="{00000000-0010-0000-4200-000003000000}" name="Who"/>
    <tableColumn id="4" xr3:uid="{00000000-0010-0000-4200-000004000000}" name="Type of Trainer"/>
    <tableColumn id="5" xr3:uid="{00000000-0010-0000-4200-000005000000}" name="Training per week"/>
    <tableColumn id="6" xr3:uid="{00000000-0010-0000-4200-000006000000}" name="Hours per week"/>
    <tableColumn id="7" xr3:uid="{00000000-0010-0000-4200-000007000000}" name="Coaching?"/>
    <tableColumn id="8" xr3:uid="{00000000-0010-0000-4200-000008000000}" name="Remarks/clarification"/>
  </tableColumns>
  <tableStyleInfo name="High-Tech Hitters-style 2"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_68" displayName="Table_68" ref="A53:J66">
  <tableColumns count="10">
    <tableColumn id="1" xr3:uid="{00000000-0010-0000-4300-000001000000}" name="Training group"/>
    <tableColumn id="2" xr3:uid="{00000000-0010-0000-4300-000002000000}" name="Type of training"/>
    <tableColumn id="3" xr3:uid="{00000000-0010-0000-4300-000003000000}" name="# Weeks"/>
    <tableColumn id="4" xr3:uid="{00000000-0010-0000-4300-000004000000}" name="# Times/week"/>
    <tableColumn id="5" xr3:uid="{00000000-0010-0000-4300-000005000000}" name="Total hours/week"/>
    <tableColumn id="6" xr3:uid="{00000000-0010-0000-4300-000006000000}" name="Total hours"/>
    <tableColumn id="7" xr3:uid="{00000000-0010-0000-4300-000007000000}" name="Name of trainer"/>
    <tableColumn id="8" xr3:uid="{00000000-0010-0000-4300-000008000000}" name="Type of trainer"/>
    <tableColumn id="9" xr3:uid="{00000000-0010-0000-4300-000009000000}" name="Hourly rate"/>
    <tableColumn id="10" xr3:uid="{00000000-0010-0000-4300-00000A000000}" name="Remarks/Clarification"/>
  </tableColumns>
  <tableStyleInfo name="High-Tech Hitters-style 3"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_69" displayName="Table_69" ref="A69:I85">
  <tableColumns count="9">
    <tableColumn id="1" xr3:uid="{00000000-0010-0000-4400-000001000000}" name="Training group"/>
    <tableColumn id="2" xr3:uid="{00000000-0010-0000-4400-000002000000}" name="Location"/>
    <tableColumn id="3" xr3:uid="{00000000-0010-0000-4400-000003000000}" name="Day"/>
    <tableColumn id="4" xr3:uid="{00000000-0010-0000-4400-000004000000}" name="Duration [hours]"/>
    <tableColumn id="5" xr3:uid="{00000000-0010-0000-4400-000005000000}" name="Weeks"/>
    <tableColumn id="6" xr3:uid="{00000000-0010-0000-4400-000006000000}" name="Hours total"/>
    <tableColumn id="7" xr3:uid="{00000000-0010-0000-4400-000007000000}" name="Priority"/>
    <tableColumn id="8" xr3:uid="{00000000-0010-0000-4400-000008000000}" name="Hourly rate"/>
    <tableColumn id="9" xr3:uid="{00000000-0010-0000-4400-000009000000}" name="Remarks / Clarification"/>
  </tableColumns>
  <tableStyleInfo name="High-Tech Hitters-style 4"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_70" displayName="Table_70" ref="A89:G103">
  <tableColumns count="7">
    <tableColumn id="1" xr3:uid="{00000000-0010-0000-4500-000001000000}" name="Item"/>
    <tableColumn id="2" xr3:uid="{00000000-0010-0000-4500-000002000000}" name="Type (depreciation/maintenance)"/>
    <tableColumn id="3" xr3:uid="{00000000-0010-0000-4500-000003000000}" name="Purchase costs"/>
    <tableColumn id="4" xr3:uid="{00000000-0010-0000-4500-000004000000}" name="Depreciation period"/>
    <tableColumn id="5" xr3:uid="{00000000-0010-0000-4500-000005000000}" name="Amount"/>
    <tableColumn id="6" xr3:uid="{00000000-0010-0000-4500-000006000000}" name="Costs per year"/>
    <tableColumn id="7" xr3:uid="{00000000-0010-0000-4500-000007000000}" name="Remarks / Clarification"/>
  </tableColumns>
  <tableStyleInfo name="High-Tech Hitters-style 5"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_76" displayName="Table_76" ref="A36:G44">
  <tableColumns count="7">
    <tableColumn id="1" xr3:uid="{00000000-0010-0000-4B00-000001000000}" name="Group"/>
    <tableColumn id="2" xr3:uid="{00000000-0010-0000-4B00-000002000000}" name="Group size"/>
    <tableColumn id="3" xr3:uid="{00000000-0010-0000-4B00-000003000000}" name="Trainings per week"/>
    <tableColumn id="4" xr3:uid="{00000000-0010-0000-4B00-000004000000}" name="Weeks per year"/>
    <tableColumn id="5" xr3:uid="{00000000-0010-0000-4B00-000005000000}" name="Type of trainer"/>
    <tableColumn id="6" xr3:uid="{00000000-0010-0000-4B00-000006000000}" name="(Expected) Level"/>
    <tableColumn id="7" xr3:uid="{00000000-0010-0000-4B00-000007000000}" name="Remarks/clarification"/>
  </tableColumns>
  <tableStyleInfo name="Klein Verzet-style"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_77" displayName="Table_77" ref="A47:H52">
  <tableColumns count="8">
    <tableColumn id="1" xr3:uid="{00000000-0010-0000-4C00-000001000000}" name="Group"/>
    <tableColumn id="2" xr3:uid="{00000000-0010-0000-4C00-000002000000}" name="Group size"/>
    <tableColumn id="3" xr3:uid="{00000000-0010-0000-4C00-000003000000}" name="Who"/>
    <tableColumn id="4" xr3:uid="{00000000-0010-0000-4C00-000004000000}" name="Type of Trainer"/>
    <tableColumn id="5" xr3:uid="{00000000-0010-0000-4C00-000005000000}" name="Training per week"/>
    <tableColumn id="6" xr3:uid="{00000000-0010-0000-4C00-000006000000}" name="Hours per week"/>
    <tableColumn id="7" xr3:uid="{00000000-0010-0000-4C00-000007000000}" name="Coaching?"/>
    <tableColumn id="8" xr3:uid="{00000000-0010-0000-4C00-000008000000}" name="Remarks/clarification"/>
  </tableColumns>
  <tableStyleInfo name="Klein Verzet-style 2"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_78" displayName="Table_78" ref="A56:J69">
  <tableColumns count="10">
    <tableColumn id="1" xr3:uid="{00000000-0010-0000-4D00-000001000000}" name="Training group"/>
    <tableColumn id="2" xr3:uid="{00000000-0010-0000-4D00-000002000000}" name="Type of training"/>
    <tableColumn id="3" xr3:uid="{00000000-0010-0000-4D00-000003000000}" name="# Weeks"/>
    <tableColumn id="4" xr3:uid="{00000000-0010-0000-4D00-000004000000}" name="# Times/week"/>
    <tableColumn id="5" xr3:uid="{00000000-0010-0000-4D00-000005000000}" name="Total hours/week"/>
    <tableColumn id="6" xr3:uid="{00000000-0010-0000-4D00-000006000000}" name="Total hours"/>
    <tableColumn id="7" xr3:uid="{00000000-0010-0000-4D00-000007000000}" name="Name of trainer"/>
    <tableColumn id="8" xr3:uid="{00000000-0010-0000-4D00-000008000000}" name="Type of trainer"/>
    <tableColumn id="9" xr3:uid="{00000000-0010-0000-4D00-000009000000}" name="Hourly rate"/>
    <tableColumn id="10" xr3:uid="{00000000-0010-0000-4D00-00000A000000}" name="Remarks/Clarification"/>
  </tableColumns>
  <tableStyleInfo name="Klein Verzet-style 3"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_79" displayName="Table_79" ref="A76:I92">
  <tableColumns count="9">
    <tableColumn id="1" xr3:uid="{00000000-0010-0000-4E00-000001000000}" name="Training group"/>
    <tableColumn id="2" xr3:uid="{00000000-0010-0000-4E00-000002000000}" name="Location"/>
    <tableColumn id="3" xr3:uid="{00000000-0010-0000-4E00-000003000000}" name="Day"/>
    <tableColumn id="4" xr3:uid="{00000000-0010-0000-4E00-000004000000}" name="Duration [hours]"/>
    <tableColumn id="5" xr3:uid="{00000000-0010-0000-4E00-000005000000}" name="Weeks"/>
    <tableColumn id="6" xr3:uid="{00000000-0010-0000-4E00-000006000000}" name="Hours total"/>
    <tableColumn id="7" xr3:uid="{00000000-0010-0000-4E00-000007000000}" name="Priority"/>
    <tableColumn id="8" xr3:uid="{00000000-0010-0000-4E00-000008000000}" name="Hourly rate"/>
    <tableColumn id="9" xr3:uid="{00000000-0010-0000-4E00-000009000000}" name="Remarks / Clarification"/>
  </tableColumns>
  <tableStyleInfo name="Klein Verzet-style 4"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46:H51" headerRowCount="0">
  <tableColumns count="8">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 id="7" xr3:uid="{00000000-0010-0000-0700-000007000000}" name="Column7"/>
    <tableColumn id="8" xr3:uid="{00000000-0010-0000-0700-000008000000}" name="Column8"/>
  </tableColumns>
  <tableStyleInfo name="Arashi-style 2" showFirstColumn="1" showLastColumn="1" showRowStripes="1" showColumnStripes="0"/>
  <extLst>
    <ext uri="GoogleSheetsCustomDataVersion1">
      <go:sheetsCustomData xmlns:go="http://customooxmlschemas.google.com/" headerRowCount="1"/>
    </ext>
  </extLst>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_80" displayName="Table_80" ref="A96:G110">
  <tableColumns count="7">
    <tableColumn id="1" xr3:uid="{00000000-0010-0000-4F00-000001000000}" name="Item"/>
    <tableColumn id="2" xr3:uid="{00000000-0010-0000-4F00-000002000000}" name="Type (depreciation/maintenance)"/>
    <tableColumn id="3" xr3:uid="{00000000-0010-0000-4F00-000003000000}" name="Purchase costs"/>
    <tableColumn id="4" xr3:uid="{00000000-0010-0000-4F00-000004000000}" name="Depreciation period"/>
    <tableColumn id="5" xr3:uid="{00000000-0010-0000-4F00-000005000000}" name="Amount"/>
    <tableColumn id="6" xr3:uid="{00000000-0010-0000-4F00-000006000000}" name="Costs per year"/>
    <tableColumn id="7" xr3:uid="{00000000-0010-0000-4F00-000007000000}" name="Remarks / Clarification"/>
  </tableColumns>
  <tableStyleInfo name="Klein Verzet-style 5"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_81" displayName="Table_81" ref="A36:G43">
  <tableColumns count="7">
    <tableColumn id="1" xr3:uid="{00000000-0010-0000-5000-000001000000}" name="Group"/>
    <tableColumn id="2" xr3:uid="{00000000-0010-0000-5000-000002000000}" name="Group size"/>
    <tableColumn id="3" xr3:uid="{00000000-0010-0000-5000-000003000000}" name="Trainings per week"/>
    <tableColumn id="4" xr3:uid="{00000000-0010-0000-5000-000004000000}" name="Weeks per year"/>
    <tableColumn id="5" xr3:uid="{00000000-0010-0000-5000-000005000000}" name="Type of trainer"/>
    <tableColumn id="6" xr3:uid="{00000000-0010-0000-5000-000006000000}" name="(Expected) Level"/>
    <tableColumn id="7" xr3:uid="{00000000-0010-0000-5000-000007000000}" name="Remarks/clarification"/>
  </tableColumns>
  <tableStyleInfo name="Kronos-style"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_82" displayName="Table_82" ref="A46:H51">
  <tableColumns count="8">
    <tableColumn id="1" xr3:uid="{00000000-0010-0000-5100-000001000000}" name="Group"/>
    <tableColumn id="2" xr3:uid="{00000000-0010-0000-5100-000002000000}" name="Group size"/>
    <tableColumn id="3" xr3:uid="{00000000-0010-0000-5100-000003000000}" name="Who"/>
    <tableColumn id="4" xr3:uid="{00000000-0010-0000-5100-000004000000}" name="Type of Trainer"/>
    <tableColumn id="5" xr3:uid="{00000000-0010-0000-5100-000005000000}" name="Training per week"/>
    <tableColumn id="6" xr3:uid="{00000000-0010-0000-5100-000006000000}" name="Hours per week"/>
    <tableColumn id="7" xr3:uid="{00000000-0010-0000-5100-000007000000}" name="Coaching?"/>
    <tableColumn id="8" xr3:uid="{00000000-0010-0000-5100-000008000000}" name="Remarks/clarification"/>
  </tableColumns>
  <tableStyleInfo name="Kronos-style 2"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_83" displayName="Table_83" ref="A55:J68">
  <tableColumns count="10">
    <tableColumn id="1" xr3:uid="{00000000-0010-0000-5200-000001000000}" name="Training group"/>
    <tableColumn id="2" xr3:uid="{00000000-0010-0000-5200-000002000000}" name="Type of training"/>
    <tableColumn id="3" xr3:uid="{00000000-0010-0000-5200-000003000000}" name="# Weeks"/>
    <tableColumn id="4" xr3:uid="{00000000-0010-0000-5200-000004000000}" name="# Times/week"/>
    <tableColumn id="5" xr3:uid="{00000000-0010-0000-5200-000005000000}" name="Total hours/week"/>
    <tableColumn id="6" xr3:uid="{00000000-0010-0000-5200-000006000000}" name="Total hours"/>
    <tableColumn id="7" xr3:uid="{00000000-0010-0000-5200-000007000000}" name="Name of trainer"/>
    <tableColumn id="8" xr3:uid="{00000000-0010-0000-5200-000008000000}" name="Type of trainer"/>
    <tableColumn id="9" xr3:uid="{00000000-0010-0000-5200-000009000000}" name="Hourly rate"/>
    <tableColumn id="10" xr3:uid="{00000000-0010-0000-5200-00000A000000}" name="Remarks/Clarification"/>
  </tableColumns>
  <tableStyleInfo name="Kronos-style 3"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_84" displayName="Table_84" ref="A71:I83">
  <tableColumns count="9">
    <tableColumn id="1" xr3:uid="{00000000-0010-0000-5300-000001000000}" name="Training group"/>
    <tableColumn id="2" xr3:uid="{00000000-0010-0000-5300-000002000000}" name="Location"/>
    <tableColumn id="3" xr3:uid="{00000000-0010-0000-5300-000003000000}" name="Day"/>
    <tableColumn id="4" xr3:uid="{00000000-0010-0000-5300-000004000000}" name="Duration [hours]"/>
    <tableColumn id="5" xr3:uid="{00000000-0010-0000-5300-000005000000}" name="Weeks"/>
    <tableColumn id="6" xr3:uid="{00000000-0010-0000-5300-000006000000}" name="Hours total"/>
    <tableColumn id="7" xr3:uid="{00000000-0010-0000-5300-000007000000}" name="Priority"/>
    <tableColumn id="8" xr3:uid="{00000000-0010-0000-5300-000008000000}" name="Hourly rate"/>
    <tableColumn id="9" xr3:uid="{00000000-0010-0000-5300-000009000000}" name="Remarks / Clarification"/>
  </tableColumns>
  <tableStyleInfo name="Kronos-style 4"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_85" displayName="Table_85" ref="A87:G107">
  <tableColumns count="7">
    <tableColumn id="1" xr3:uid="{00000000-0010-0000-5400-000001000000}" name="Item"/>
    <tableColumn id="2" xr3:uid="{00000000-0010-0000-5400-000002000000}" name="Type (depreciation/maintenance)"/>
    <tableColumn id="3" xr3:uid="{00000000-0010-0000-5400-000003000000}" name="Purchase costs"/>
    <tableColumn id="4" xr3:uid="{00000000-0010-0000-5400-000004000000}" name="Depreciation period"/>
    <tableColumn id="5" xr3:uid="{00000000-0010-0000-5400-000005000000}" name="Amount"/>
    <tableColumn id="6" xr3:uid="{00000000-0010-0000-5400-000006000000}" name="Costs per year"/>
    <tableColumn id="7" xr3:uid="{00000000-0010-0000-5400-000007000000}" name="Remarks / Clarification"/>
  </tableColumns>
  <tableStyleInfo name="Kronos-style 5"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_86" displayName="Table_86" ref="A36:G44">
  <tableColumns count="7">
    <tableColumn id="1" xr3:uid="{00000000-0010-0000-5500-000001000000}" name="Group"/>
    <tableColumn id="2" xr3:uid="{00000000-0010-0000-5500-000002000000}" name="Group size"/>
    <tableColumn id="3" xr3:uid="{00000000-0010-0000-5500-000003000000}" name="Trainings per week"/>
    <tableColumn id="4" xr3:uid="{00000000-0010-0000-5500-000004000000}" name="Weeks per year"/>
    <tableColumn id="5" xr3:uid="{00000000-0010-0000-5500-000005000000}" name="Type of trainer"/>
    <tableColumn id="6" xr3:uid="{00000000-0010-0000-5500-000006000000}" name="(Expected) Level"/>
    <tableColumn id="7" xr3:uid="{00000000-0010-0000-5500-000007000000}" name="Remarks/clarification"/>
  </tableColumns>
  <tableStyleInfo name="Linea Recta-style"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_87" displayName="Table_87" ref="A47:H52">
  <tableColumns count="8">
    <tableColumn id="1" xr3:uid="{00000000-0010-0000-5600-000001000000}" name="Group"/>
    <tableColumn id="2" xr3:uid="{00000000-0010-0000-5600-000002000000}" name="Group size"/>
    <tableColumn id="3" xr3:uid="{00000000-0010-0000-5600-000003000000}" name="Who"/>
    <tableColumn id="4" xr3:uid="{00000000-0010-0000-5600-000004000000}" name="Type of Trainer"/>
    <tableColumn id="5" xr3:uid="{00000000-0010-0000-5600-000005000000}" name="Training per week"/>
    <tableColumn id="6" xr3:uid="{00000000-0010-0000-5600-000006000000}" name="Hours per week"/>
    <tableColumn id="7" xr3:uid="{00000000-0010-0000-5600-000007000000}" name="Coaching?"/>
    <tableColumn id="8" xr3:uid="{00000000-0010-0000-5600-000008000000}" name="Remarks/clarification"/>
  </tableColumns>
  <tableStyleInfo name="Linea Recta-style 2"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_88" displayName="Table_88" ref="A56:J69">
  <tableColumns count="10">
    <tableColumn id="1" xr3:uid="{00000000-0010-0000-5700-000001000000}" name="Training group"/>
    <tableColumn id="2" xr3:uid="{00000000-0010-0000-5700-000002000000}" name="Type of training"/>
    <tableColumn id="3" xr3:uid="{00000000-0010-0000-5700-000003000000}" name="# Weeks"/>
    <tableColumn id="4" xr3:uid="{00000000-0010-0000-5700-000004000000}" name="# Times/week"/>
    <tableColumn id="5" xr3:uid="{00000000-0010-0000-5700-000005000000}" name="Total hours/week"/>
    <tableColumn id="6" xr3:uid="{00000000-0010-0000-5700-000006000000}" name="Total hours"/>
    <tableColumn id="7" xr3:uid="{00000000-0010-0000-5700-000007000000}" name="Name of trainer"/>
    <tableColumn id="8" xr3:uid="{00000000-0010-0000-5700-000008000000}" name="Type of trainer"/>
    <tableColumn id="9" xr3:uid="{00000000-0010-0000-5700-000009000000}" name="Hourly rate"/>
    <tableColumn id="10" xr3:uid="{00000000-0010-0000-5700-00000A000000}" name="Remarks/Clarification"/>
  </tableColumns>
  <tableStyleInfo name="Linea Recta-style 3"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_89" displayName="Table_89" ref="A72:I88">
  <tableColumns count="9">
    <tableColumn id="1" xr3:uid="{00000000-0010-0000-5800-000001000000}" name="Training group"/>
    <tableColumn id="2" xr3:uid="{00000000-0010-0000-5800-000002000000}" name="Location"/>
    <tableColumn id="3" xr3:uid="{00000000-0010-0000-5800-000003000000}" name="Day"/>
    <tableColumn id="4" xr3:uid="{00000000-0010-0000-5800-000004000000}" name="Duration [hours]"/>
    <tableColumn id="5" xr3:uid="{00000000-0010-0000-5800-000005000000}" name="Weeks"/>
    <tableColumn id="6" xr3:uid="{00000000-0010-0000-5800-000006000000}" name="Hours total"/>
    <tableColumn id="7" xr3:uid="{00000000-0010-0000-5800-000007000000}" name="Priority"/>
    <tableColumn id="8" xr3:uid="{00000000-0010-0000-5800-000008000000}" name="Hourly rate"/>
    <tableColumn id="9" xr3:uid="{00000000-0010-0000-5800-000009000000}" name="Remarks / Clarification"/>
  </tableColumns>
  <tableStyleInfo name="Linea Recta-style 4"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55:J66">
  <tableColumns count="10">
    <tableColumn id="1" xr3:uid="{00000000-0010-0000-0800-000001000000}" name="Training group"/>
    <tableColumn id="2" xr3:uid="{00000000-0010-0000-0800-000002000000}" name="Type of training"/>
    <tableColumn id="3" xr3:uid="{00000000-0010-0000-0800-000003000000}" name="# Weeks"/>
    <tableColumn id="4" xr3:uid="{00000000-0010-0000-0800-000004000000}" name="# Times/week"/>
    <tableColumn id="5" xr3:uid="{00000000-0010-0000-0800-000005000000}" name="Total hours/week"/>
    <tableColumn id="6" xr3:uid="{00000000-0010-0000-0800-000006000000}" name="Total hours"/>
    <tableColumn id="7" xr3:uid="{00000000-0010-0000-0800-000007000000}" name="Name of trainer"/>
    <tableColumn id="8" xr3:uid="{00000000-0010-0000-0800-000008000000}" name="Type of trainer"/>
    <tableColumn id="9" xr3:uid="{00000000-0010-0000-0800-000009000000}" name="Hourly rate"/>
    <tableColumn id="10" xr3:uid="{00000000-0010-0000-0800-00000A000000}" name="Remarks/Clarification"/>
  </tableColumns>
  <tableStyleInfo name="Arashi-style 3"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_90" displayName="Table_90" ref="A92:G106">
  <tableColumns count="7">
    <tableColumn id="1" xr3:uid="{00000000-0010-0000-5900-000001000000}" name="Item"/>
    <tableColumn id="2" xr3:uid="{00000000-0010-0000-5900-000002000000}" name="Type (depreciation/maintenance)"/>
    <tableColumn id="3" xr3:uid="{00000000-0010-0000-5900-000003000000}" name="Purchase costs"/>
    <tableColumn id="4" xr3:uid="{00000000-0010-0000-5900-000004000000}" name="Depreciation period"/>
    <tableColumn id="5" xr3:uid="{00000000-0010-0000-5900-000005000000}" name="Amount"/>
    <tableColumn id="6" xr3:uid="{00000000-0010-0000-5900-000006000000}" name="Costs per year"/>
    <tableColumn id="7" xr3:uid="{00000000-0010-0000-5900-000007000000}" name="Remarks / Clarification"/>
  </tableColumns>
  <tableStyleInfo name="Linea Recta-style 5"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_91" displayName="Table_91" ref="A36:G51">
  <tableColumns count="7">
    <tableColumn id="1" xr3:uid="{00000000-0010-0000-5A00-000001000000}" name="Group"/>
    <tableColumn id="2" xr3:uid="{00000000-0010-0000-5A00-000002000000}" name="Group size"/>
    <tableColumn id="3" xr3:uid="{00000000-0010-0000-5A00-000003000000}" name="Trainings per week"/>
    <tableColumn id="4" xr3:uid="{00000000-0010-0000-5A00-000004000000}" name="Weeks per year"/>
    <tableColumn id="5" xr3:uid="{00000000-0010-0000-5A00-000005000000}" name="Type of trainer"/>
    <tableColumn id="6" xr3:uid="{00000000-0010-0000-5A00-000006000000}" name="(Expected) Level"/>
    <tableColumn id="7" xr3:uid="{00000000-0010-0000-5A00-000007000000}" name="Remarks/clarification"/>
  </tableColumns>
  <tableStyleInfo name="Ludica-style"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_92" displayName="Table_92" ref="A54:H62">
  <tableColumns count="8">
    <tableColumn id="1" xr3:uid="{00000000-0010-0000-5B00-000001000000}" name="Group"/>
    <tableColumn id="2" xr3:uid="{00000000-0010-0000-5B00-000002000000}" name="Group size"/>
    <tableColumn id="3" xr3:uid="{00000000-0010-0000-5B00-000003000000}" name="Who"/>
    <tableColumn id="4" xr3:uid="{00000000-0010-0000-5B00-000004000000}" name="Type of Trainer"/>
    <tableColumn id="5" xr3:uid="{00000000-0010-0000-5B00-000005000000}" name="Training per week"/>
    <tableColumn id="6" xr3:uid="{00000000-0010-0000-5B00-000006000000}" name="Hours per week"/>
    <tableColumn id="7" xr3:uid="{00000000-0010-0000-5B00-000007000000}" name="Coaching?"/>
    <tableColumn id="8" xr3:uid="{00000000-0010-0000-5B00-000008000000}" name="Remarks/clarification"/>
  </tableColumns>
  <tableStyleInfo name="Ludica-style 2"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_93" displayName="Table_93" ref="A66:J93">
  <tableColumns count="10">
    <tableColumn id="1" xr3:uid="{00000000-0010-0000-5C00-000001000000}" name="Training group"/>
    <tableColumn id="2" xr3:uid="{00000000-0010-0000-5C00-000002000000}" name="Type of training"/>
    <tableColumn id="3" xr3:uid="{00000000-0010-0000-5C00-000003000000}" name="# Weeks"/>
    <tableColumn id="4" xr3:uid="{00000000-0010-0000-5C00-000004000000}" name="# Times/week"/>
    <tableColumn id="5" xr3:uid="{00000000-0010-0000-5C00-000005000000}" name="Total hours/week"/>
    <tableColumn id="6" xr3:uid="{00000000-0010-0000-5C00-000006000000}" name="Total hours"/>
    <tableColumn id="7" xr3:uid="{00000000-0010-0000-5C00-000007000000}" name="Name of trainer"/>
    <tableColumn id="8" xr3:uid="{00000000-0010-0000-5C00-000008000000}" name="Type of trainer"/>
    <tableColumn id="9" xr3:uid="{00000000-0010-0000-5C00-000009000000}" name="Hourly rate"/>
    <tableColumn id="10" xr3:uid="{00000000-0010-0000-5C00-00000A000000}" name="Remarks/Clarification"/>
  </tableColumns>
  <tableStyleInfo name="Ludica-style 3"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_94" displayName="Table_94" ref="A95:I121">
  <tableColumns count="9">
    <tableColumn id="1" xr3:uid="{00000000-0010-0000-5D00-000001000000}" name="Training group"/>
    <tableColumn id="2" xr3:uid="{00000000-0010-0000-5D00-000002000000}" name="Location"/>
    <tableColumn id="3" xr3:uid="{00000000-0010-0000-5D00-000003000000}" name="Day"/>
    <tableColumn id="4" xr3:uid="{00000000-0010-0000-5D00-000004000000}" name="Duration [hours]"/>
    <tableColumn id="5" xr3:uid="{00000000-0010-0000-5D00-000005000000}" name="Weeks"/>
    <tableColumn id="6" xr3:uid="{00000000-0010-0000-5D00-000006000000}" name="Hours total"/>
    <tableColumn id="7" xr3:uid="{00000000-0010-0000-5D00-000007000000}" name="Priority"/>
    <tableColumn id="8" xr3:uid="{00000000-0010-0000-5D00-000008000000}" name="Hourly rate"/>
    <tableColumn id="9" xr3:uid="{00000000-0010-0000-5D00-000009000000}" name="Remarks / Clarification"/>
  </tableColumns>
  <tableStyleInfo name="Ludica-style 4"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_95" displayName="Table_95" ref="A125:G139">
  <tableColumns count="7">
    <tableColumn id="1" xr3:uid="{00000000-0010-0000-5E00-000001000000}" name="Item"/>
    <tableColumn id="2" xr3:uid="{00000000-0010-0000-5E00-000002000000}" name="Type (depreciation/maintenance)"/>
    <tableColumn id="3" xr3:uid="{00000000-0010-0000-5E00-000003000000}" name="Purchase costs"/>
    <tableColumn id="4" xr3:uid="{00000000-0010-0000-5E00-000004000000}" name="Depreciation period"/>
    <tableColumn id="5" xr3:uid="{00000000-0010-0000-5E00-000005000000}" name="Amount"/>
    <tableColumn id="6" xr3:uid="{00000000-0010-0000-5E00-000006000000}" name="Costs per year"/>
    <tableColumn id="7" xr3:uid="{00000000-0010-0000-5E00-000007000000}" name="Remarks / Clarification"/>
  </tableColumns>
  <tableStyleInfo name="Ludica-style 5"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_96" displayName="Table_96" ref="A36:G42">
  <tableColumns count="7">
    <tableColumn id="1" xr3:uid="{00000000-0010-0000-5F00-000001000000}" name="Group"/>
    <tableColumn id="2" xr3:uid="{00000000-0010-0000-5F00-000002000000}" name="Group size"/>
    <tableColumn id="3" xr3:uid="{00000000-0010-0000-5F00-000003000000}" name="Trainings per week"/>
    <tableColumn id="4" xr3:uid="{00000000-0010-0000-5F00-000004000000}" name="Weeks per year"/>
    <tableColumn id="5" xr3:uid="{00000000-0010-0000-5F00-000005000000}" name="Type of trainer"/>
    <tableColumn id="6" xr3:uid="{00000000-0010-0000-5F00-000006000000}" name="(Expected) Level"/>
    <tableColumn id="7" xr3:uid="{00000000-0010-0000-5F00-000007000000}" name="Remarks/clarification"/>
  </tableColumns>
  <tableStyleInfo name="Messed Up-style"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_97" displayName="Table_97" ref="A45:H50">
  <tableColumns count="8">
    <tableColumn id="1" xr3:uid="{00000000-0010-0000-6000-000001000000}" name="Group"/>
    <tableColumn id="2" xr3:uid="{00000000-0010-0000-6000-000002000000}" name="Group size"/>
    <tableColumn id="3" xr3:uid="{00000000-0010-0000-6000-000003000000}" name="Who"/>
    <tableColumn id="4" xr3:uid="{00000000-0010-0000-6000-000004000000}" name="Type of Trainer"/>
    <tableColumn id="5" xr3:uid="{00000000-0010-0000-6000-000005000000}" name="Training per week"/>
    <tableColumn id="6" xr3:uid="{00000000-0010-0000-6000-000006000000}" name="Hours per week"/>
    <tableColumn id="7" xr3:uid="{00000000-0010-0000-6000-000007000000}" name="Coaching?"/>
    <tableColumn id="8" xr3:uid="{00000000-0010-0000-6000-000008000000}" name="Remarks/clarification"/>
  </tableColumns>
  <tableStyleInfo name="Messed Up-style 2"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_98" displayName="Table_98" ref="A54:J67">
  <tableColumns count="10">
    <tableColumn id="1" xr3:uid="{00000000-0010-0000-6100-000001000000}" name="Training group"/>
    <tableColumn id="2" xr3:uid="{00000000-0010-0000-6100-000002000000}" name="Type of training"/>
    <tableColumn id="3" xr3:uid="{00000000-0010-0000-6100-000003000000}" name="# Weeks"/>
    <tableColumn id="4" xr3:uid="{00000000-0010-0000-6100-000004000000}" name="# Times/week"/>
    <tableColumn id="5" xr3:uid="{00000000-0010-0000-6100-000005000000}" name="Total hours/week"/>
    <tableColumn id="6" xr3:uid="{00000000-0010-0000-6100-000006000000}" name="Total hours"/>
    <tableColumn id="7" xr3:uid="{00000000-0010-0000-6100-000007000000}" name="Name of trainer"/>
    <tableColumn id="8" xr3:uid="{00000000-0010-0000-6100-000008000000}" name="Type of trainer"/>
    <tableColumn id="9" xr3:uid="{00000000-0010-0000-6100-000009000000}" name="Hourly rate"/>
    <tableColumn id="10" xr3:uid="{00000000-0010-0000-6100-00000A000000}" name="Remarks/Clarification"/>
  </tableColumns>
  <tableStyleInfo name="Messed Up-style 3"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_99" displayName="Table_99" ref="A70:I86">
  <tableColumns count="9">
    <tableColumn id="1" xr3:uid="{00000000-0010-0000-6200-000001000000}" name="Training group"/>
    <tableColumn id="2" xr3:uid="{00000000-0010-0000-6200-000002000000}" name="Location"/>
    <tableColumn id="3" xr3:uid="{00000000-0010-0000-6200-000003000000}" name="Day"/>
    <tableColumn id="4" xr3:uid="{00000000-0010-0000-6200-000004000000}" name="Duration [hours]"/>
    <tableColumn id="5" xr3:uid="{00000000-0010-0000-6200-000005000000}" name="Weeks"/>
    <tableColumn id="6" xr3:uid="{00000000-0010-0000-6200-000006000000}" name="Hours total"/>
    <tableColumn id="7" xr3:uid="{00000000-0010-0000-6200-000007000000}" name="Priority"/>
    <tableColumn id="8" xr3:uid="{00000000-0010-0000-6200-000008000000}" name="Hourly rate"/>
    <tableColumn id="9" xr3:uid="{00000000-0010-0000-6200-000009000000}" name="Remarks / Clarification"/>
  </tableColumns>
  <tableStyleInfo name="Messed Up-style 4"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drawing" Target="../drawings/drawing5.xml"/><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drawing" Target="../drawings/drawing6.xml"/><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drawing" Target="../drawings/drawing7.xml"/><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table" Target="../tables/table36.xml"/><Relationship Id="rId1" Type="http://schemas.openxmlformats.org/officeDocument/2006/relationships/drawing" Target="../drawings/drawing8.xml"/><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table" Target="../tables/table41.xml"/><Relationship Id="rId1" Type="http://schemas.openxmlformats.org/officeDocument/2006/relationships/drawing" Target="../drawings/drawing9.xml"/><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drawing" Target="../drawings/drawing10.xml"/><Relationship Id="rId6" Type="http://schemas.openxmlformats.org/officeDocument/2006/relationships/table" Target="../tables/table50.xml"/><Relationship Id="rId5" Type="http://schemas.openxmlformats.org/officeDocument/2006/relationships/table" Target="../tables/table49.xml"/><Relationship Id="rId4" Type="http://schemas.openxmlformats.org/officeDocument/2006/relationships/table" Target="../tables/table4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table" Target="../tables/table51.xml"/><Relationship Id="rId1" Type="http://schemas.openxmlformats.org/officeDocument/2006/relationships/drawing" Target="../drawings/drawing11.xml"/><Relationship Id="rId6" Type="http://schemas.openxmlformats.org/officeDocument/2006/relationships/table" Target="../tables/table55.xml"/><Relationship Id="rId5" Type="http://schemas.openxmlformats.org/officeDocument/2006/relationships/table" Target="../tables/table54.xml"/><Relationship Id="rId4" Type="http://schemas.openxmlformats.org/officeDocument/2006/relationships/table" Target="../tables/table5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table" Target="../tables/table56.xml"/><Relationship Id="rId1" Type="http://schemas.openxmlformats.org/officeDocument/2006/relationships/drawing" Target="../drawings/drawing12.xml"/><Relationship Id="rId6" Type="http://schemas.openxmlformats.org/officeDocument/2006/relationships/table" Target="../tables/table60.xml"/><Relationship Id="rId5" Type="http://schemas.openxmlformats.org/officeDocument/2006/relationships/table" Target="../tables/table59.xml"/><Relationship Id="rId4" Type="http://schemas.openxmlformats.org/officeDocument/2006/relationships/table" Target="../tables/table58.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table" Target="../tables/table61.xml"/><Relationship Id="rId1" Type="http://schemas.openxmlformats.org/officeDocument/2006/relationships/drawing" Target="../drawings/drawing13.xml"/><Relationship Id="rId6" Type="http://schemas.openxmlformats.org/officeDocument/2006/relationships/table" Target="../tables/table65.xml"/><Relationship Id="rId5" Type="http://schemas.openxmlformats.org/officeDocument/2006/relationships/table" Target="../tables/table64.xml"/><Relationship Id="rId4" Type="http://schemas.openxmlformats.org/officeDocument/2006/relationships/table" Target="../tables/table6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table" Target="../tables/table66.xml"/><Relationship Id="rId1" Type="http://schemas.openxmlformats.org/officeDocument/2006/relationships/drawing" Target="../drawings/drawing14.xml"/><Relationship Id="rId6" Type="http://schemas.openxmlformats.org/officeDocument/2006/relationships/table" Target="../tables/table70.xml"/><Relationship Id="rId5" Type="http://schemas.openxmlformats.org/officeDocument/2006/relationships/table" Target="../tables/table69.xml"/><Relationship Id="rId4" Type="http://schemas.openxmlformats.org/officeDocument/2006/relationships/table" Target="../tables/table68.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table" Target="../tables/table71.xml"/><Relationship Id="rId1" Type="http://schemas.openxmlformats.org/officeDocument/2006/relationships/drawing" Target="../drawings/drawing15.xml"/><Relationship Id="rId6" Type="http://schemas.openxmlformats.org/officeDocument/2006/relationships/table" Target="../tables/table75.xml"/><Relationship Id="rId5" Type="http://schemas.openxmlformats.org/officeDocument/2006/relationships/table" Target="../tables/table74.xml"/><Relationship Id="rId4" Type="http://schemas.openxmlformats.org/officeDocument/2006/relationships/table" Target="../tables/table7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table" Target="../tables/table76.xml"/><Relationship Id="rId1" Type="http://schemas.openxmlformats.org/officeDocument/2006/relationships/drawing" Target="../drawings/drawing16.xml"/><Relationship Id="rId6" Type="http://schemas.openxmlformats.org/officeDocument/2006/relationships/table" Target="../tables/table80.xml"/><Relationship Id="rId5" Type="http://schemas.openxmlformats.org/officeDocument/2006/relationships/table" Target="../tables/table79.xml"/><Relationship Id="rId4" Type="http://schemas.openxmlformats.org/officeDocument/2006/relationships/table" Target="../tables/table7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82.xml"/><Relationship Id="rId2" Type="http://schemas.openxmlformats.org/officeDocument/2006/relationships/table" Target="../tables/table81.xml"/><Relationship Id="rId1" Type="http://schemas.openxmlformats.org/officeDocument/2006/relationships/drawing" Target="../drawings/drawing17.xml"/><Relationship Id="rId6" Type="http://schemas.openxmlformats.org/officeDocument/2006/relationships/table" Target="../tables/table85.xml"/><Relationship Id="rId5" Type="http://schemas.openxmlformats.org/officeDocument/2006/relationships/table" Target="../tables/table84.xml"/><Relationship Id="rId4" Type="http://schemas.openxmlformats.org/officeDocument/2006/relationships/table" Target="../tables/table83.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87.xml"/><Relationship Id="rId2" Type="http://schemas.openxmlformats.org/officeDocument/2006/relationships/table" Target="../tables/table86.xml"/><Relationship Id="rId1" Type="http://schemas.openxmlformats.org/officeDocument/2006/relationships/drawing" Target="../drawings/drawing18.xml"/><Relationship Id="rId6" Type="http://schemas.openxmlformats.org/officeDocument/2006/relationships/table" Target="../tables/table90.xml"/><Relationship Id="rId5" Type="http://schemas.openxmlformats.org/officeDocument/2006/relationships/table" Target="../tables/table89.xml"/><Relationship Id="rId4" Type="http://schemas.openxmlformats.org/officeDocument/2006/relationships/table" Target="../tables/table88.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drawing" Target="../drawings/drawing19.xml"/><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97.xml"/><Relationship Id="rId2" Type="http://schemas.openxmlformats.org/officeDocument/2006/relationships/table" Target="../tables/table96.xml"/><Relationship Id="rId1" Type="http://schemas.openxmlformats.org/officeDocument/2006/relationships/drawing" Target="../drawings/drawing20.xml"/><Relationship Id="rId6" Type="http://schemas.openxmlformats.org/officeDocument/2006/relationships/table" Target="../tables/table100.xml"/><Relationship Id="rId5" Type="http://schemas.openxmlformats.org/officeDocument/2006/relationships/table" Target="../tables/table99.xml"/><Relationship Id="rId4" Type="http://schemas.openxmlformats.org/officeDocument/2006/relationships/table" Target="../tables/table9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02.xml"/><Relationship Id="rId2" Type="http://schemas.openxmlformats.org/officeDocument/2006/relationships/table" Target="../tables/table101.xml"/><Relationship Id="rId1" Type="http://schemas.openxmlformats.org/officeDocument/2006/relationships/drawing" Target="../drawings/drawing21.xml"/><Relationship Id="rId6" Type="http://schemas.openxmlformats.org/officeDocument/2006/relationships/table" Target="../tables/table105.xml"/><Relationship Id="rId5" Type="http://schemas.openxmlformats.org/officeDocument/2006/relationships/table" Target="../tables/table104.xml"/><Relationship Id="rId4" Type="http://schemas.openxmlformats.org/officeDocument/2006/relationships/table" Target="../tables/table10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107.xml"/><Relationship Id="rId2" Type="http://schemas.openxmlformats.org/officeDocument/2006/relationships/table" Target="../tables/table106.xml"/><Relationship Id="rId1" Type="http://schemas.openxmlformats.org/officeDocument/2006/relationships/drawing" Target="../drawings/drawing22.xml"/><Relationship Id="rId6" Type="http://schemas.openxmlformats.org/officeDocument/2006/relationships/table" Target="../tables/table110.xml"/><Relationship Id="rId5" Type="http://schemas.openxmlformats.org/officeDocument/2006/relationships/table" Target="../tables/table109.xml"/><Relationship Id="rId4" Type="http://schemas.openxmlformats.org/officeDocument/2006/relationships/table" Target="../tables/table108.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112.xml"/><Relationship Id="rId2" Type="http://schemas.openxmlformats.org/officeDocument/2006/relationships/table" Target="../tables/table111.xml"/><Relationship Id="rId1" Type="http://schemas.openxmlformats.org/officeDocument/2006/relationships/drawing" Target="../drawings/drawing23.xml"/><Relationship Id="rId6" Type="http://schemas.openxmlformats.org/officeDocument/2006/relationships/table" Target="../tables/table115.xml"/><Relationship Id="rId5" Type="http://schemas.openxmlformats.org/officeDocument/2006/relationships/table" Target="../tables/table114.xml"/><Relationship Id="rId4" Type="http://schemas.openxmlformats.org/officeDocument/2006/relationships/table" Target="../tables/table113.xml"/></Relationships>
</file>

<file path=xl/worksheets/_rels/sheet29.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table" Target="../tables/table116.xml"/><Relationship Id="rId7" Type="http://schemas.openxmlformats.org/officeDocument/2006/relationships/table" Target="../tables/table120.xml"/><Relationship Id="rId2" Type="http://schemas.openxmlformats.org/officeDocument/2006/relationships/vmlDrawing" Target="../drawings/vmlDrawing1.vml"/><Relationship Id="rId1" Type="http://schemas.openxmlformats.org/officeDocument/2006/relationships/drawing" Target="../drawings/drawing24.xml"/><Relationship Id="rId6" Type="http://schemas.openxmlformats.org/officeDocument/2006/relationships/table" Target="../tables/table119.xml"/><Relationship Id="rId5" Type="http://schemas.openxmlformats.org/officeDocument/2006/relationships/table" Target="../tables/table118.xml"/><Relationship Id="rId4" Type="http://schemas.openxmlformats.org/officeDocument/2006/relationships/table" Target="../tables/table117.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122.xml"/><Relationship Id="rId2" Type="http://schemas.openxmlformats.org/officeDocument/2006/relationships/table" Target="../tables/table121.xml"/><Relationship Id="rId1" Type="http://schemas.openxmlformats.org/officeDocument/2006/relationships/drawing" Target="../drawings/drawing25.xml"/><Relationship Id="rId6" Type="http://schemas.openxmlformats.org/officeDocument/2006/relationships/table" Target="../tables/table125.xml"/><Relationship Id="rId5" Type="http://schemas.openxmlformats.org/officeDocument/2006/relationships/table" Target="../tables/table124.xml"/><Relationship Id="rId4" Type="http://schemas.openxmlformats.org/officeDocument/2006/relationships/table" Target="../tables/table123.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27.xml"/><Relationship Id="rId2" Type="http://schemas.openxmlformats.org/officeDocument/2006/relationships/table" Target="../tables/table126.xml"/><Relationship Id="rId1" Type="http://schemas.openxmlformats.org/officeDocument/2006/relationships/drawing" Target="../drawings/drawing26.xml"/><Relationship Id="rId5" Type="http://schemas.openxmlformats.org/officeDocument/2006/relationships/table" Target="../tables/table129.xml"/><Relationship Id="rId4" Type="http://schemas.openxmlformats.org/officeDocument/2006/relationships/table" Target="../tables/table128.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31.xml"/><Relationship Id="rId2" Type="http://schemas.openxmlformats.org/officeDocument/2006/relationships/table" Target="../tables/table130.xml"/><Relationship Id="rId1" Type="http://schemas.openxmlformats.org/officeDocument/2006/relationships/drawing" Target="../drawings/drawing27.xml"/><Relationship Id="rId6" Type="http://schemas.openxmlformats.org/officeDocument/2006/relationships/table" Target="../tables/table134.xml"/><Relationship Id="rId5" Type="http://schemas.openxmlformats.org/officeDocument/2006/relationships/table" Target="../tables/table133.xml"/><Relationship Id="rId4" Type="http://schemas.openxmlformats.org/officeDocument/2006/relationships/table" Target="../tables/table132.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136.xml"/><Relationship Id="rId2" Type="http://schemas.openxmlformats.org/officeDocument/2006/relationships/table" Target="../tables/table135.xml"/><Relationship Id="rId1" Type="http://schemas.openxmlformats.org/officeDocument/2006/relationships/drawing" Target="../drawings/drawing28.xml"/><Relationship Id="rId6" Type="http://schemas.openxmlformats.org/officeDocument/2006/relationships/table" Target="../tables/table139.xml"/><Relationship Id="rId5" Type="http://schemas.openxmlformats.org/officeDocument/2006/relationships/table" Target="../tables/table138.xml"/><Relationship Id="rId4" Type="http://schemas.openxmlformats.org/officeDocument/2006/relationships/table" Target="../tables/table137.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141.xml"/><Relationship Id="rId2" Type="http://schemas.openxmlformats.org/officeDocument/2006/relationships/table" Target="../tables/table140.xml"/><Relationship Id="rId1" Type="http://schemas.openxmlformats.org/officeDocument/2006/relationships/drawing" Target="../drawings/drawing29.xml"/><Relationship Id="rId6" Type="http://schemas.openxmlformats.org/officeDocument/2006/relationships/table" Target="../tables/table144.xml"/><Relationship Id="rId5" Type="http://schemas.openxmlformats.org/officeDocument/2006/relationships/table" Target="../tables/table143.xml"/><Relationship Id="rId4" Type="http://schemas.openxmlformats.org/officeDocument/2006/relationships/table" Target="../tables/table142.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46.xml"/><Relationship Id="rId2" Type="http://schemas.openxmlformats.org/officeDocument/2006/relationships/table" Target="../tables/table145.xml"/><Relationship Id="rId1" Type="http://schemas.openxmlformats.org/officeDocument/2006/relationships/drawing" Target="../drawings/drawing30.xml"/><Relationship Id="rId6" Type="http://schemas.openxmlformats.org/officeDocument/2006/relationships/table" Target="../tables/table149.xml"/><Relationship Id="rId5" Type="http://schemas.openxmlformats.org/officeDocument/2006/relationships/table" Target="../tables/table148.xml"/><Relationship Id="rId4" Type="http://schemas.openxmlformats.org/officeDocument/2006/relationships/table" Target="../tables/table147.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151.xml"/><Relationship Id="rId2" Type="http://schemas.openxmlformats.org/officeDocument/2006/relationships/table" Target="../tables/table150.xml"/><Relationship Id="rId1" Type="http://schemas.openxmlformats.org/officeDocument/2006/relationships/drawing" Target="../drawings/drawing31.xml"/><Relationship Id="rId6" Type="http://schemas.openxmlformats.org/officeDocument/2006/relationships/table" Target="../tables/table154.xml"/><Relationship Id="rId5" Type="http://schemas.openxmlformats.org/officeDocument/2006/relationships/table" Target="../tables/table153.xml"/><Relationship Id="rId4" Type="http://schemas.openxmlformats.org/officeDocument/2006/relationships/table" Target="../tables/table152.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156.xml"/><Relationship Id="rId2" Type="http://schemas.openxmlformats.org/officeDocument/2006/relationships/table" Target="../tables/table155.xml"/><Relationship Id="rId1" Type="http://schemas.openxmlformats.org/officeDocument/2006/relationships/drawing" Target="../drawings/drawing32.xml"/><Relationship Id="rId6" Type="http://schemas.openxmlformats.org/officeDocument/2006/relationships/table" Target="../tables/table159.xml"/><Relationship Id="rId5" Type="http://schemas.openxmlformats.org/officeDocument/2006/relationships/table" Target="../tables/table158.xml"/><Relationship Id="rId4" Type="http://schemas.openxmlformats.org/officeDocument/2006/relationships/table" Target="../tables/table157.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61.xml"/><Relationship Id="rId2" Type="http://schemas.openxmlformats.org/officeDocument/2006/relationships/table" Target="../tables/table160.xml"/><Relationship Id="rId1" Type="http://schemas.openxmlformats.org/officeDocument/2006/relationships/drawing" Target="../drawings/drawing33.xml"/><Relationship Id="rId6" Type="http://schemas.openxmlformats.org/officeDocument/2006/relationships/table" Target="../tables/table164.xml"/><Relationship Id="rId5" Type="http://schemas.openxmlformats.org/officeDocument/2006/relationships/table" Target="../tables/table163.xml"/><Relationship Id="rId4" Type="http://schemas.openxmlformats.org/officeDocument/2006/relationships/table" Target="../tables/table16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2.xml"/><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drawing" Target="../drawings/drawing3.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drawing" Target="../drawings/drawing4.xml"/><Relationship Id="rId5" Type="http://schemas.openxmlformats.org/officeDocument/2006/relationships/table" Target="../tables/table20.xml"/><Relationship Id="rId4" Type="http://schemas.openxmlformats.org/officeDocument/2006/relationships/table" Target="../tables/table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4"/>
  <sheetViews>
    <sheetView topLeftCell="A19" workbookViewId="0">
      <selection activeCell="H27" sqref="H27"/>
    </sheetView>
  </sheetViews>
  <sheetFormatPr defaultColWidth="12.59765625" defaultRowHeight="15" customHeight="1"/>
  <cols>
    <col min="1" max="1" width="35.3984375" customWidth="1"/>
    <col min="2" max="3" width="4.8984375" customWidth="1"/>
    <col min="4" max="4" width="10.19921875" customWidth="1"/>
    <col min="5" max="8" width="10.3984375" customWidth="1"/>
    <col min="9" max="9" width="11.19921875" customWidth="1"/>
    <col min="10" max="10" width="24.69921875" customWidth="1"/>
    <col min="11" max="11" width="8.19921875" customWidth="1"/>
    <col min="12" max="12" width="23" customWidth="1"/>
    <col min="13" max="13" width="10" customWidth="1"/>
    <col min="14" max="14" width="17.5" customWidth="1"/>
    <col min="15" max="15" width="11.19921875" customWidth="1"/>
    <col min="16" max="17" width="8.19921875" customWidth="1"/>
    <col min="18" max="18" width="15.19921875" customWidth="1"/>
    <col min="19" max="20" width="12.8984375" customWidth="1"/>
    <col min="21" max="21" width="11.19921875" customWidth="1"/>
    <col min="22" max="26" width="8.19921875" customWidth="1"/>
  </cols>
  <sheetData>
    <row r="1" spans="1:26" ht="12.75" customHeight="1">
      <c r="A1" s="1" t="s">
        <v>0</v>
      </c>
      <c r="B1" s="1"/>
      <c r="C1" s="1"/>
      <c r="D1" s="2">
        <v>2025</v>
      </c>
      <c r="E1" s="2">
        <v>2026</v>
      </c>
      <c r="F1" s="2">
        <v>2027</v>
      </c>
      <c r="G1" s="2">
        <v>2028</v>
      </c>
      <c r="H1" s="3"/>
      <c r="I1" s="3"/>
      <c r="J1" s="3"/>
      <c r="K1" s="3"/>
      <c r="L1" s="3"/>
      <c r="M1" s="3"/>
      <c r="N1" s="3"/>
      <c r="O1" s="3"/>
      <c r="P1" s="3"/>
      <c r="Q1" s="3"/>
      <c r="R1" s="3"/>
      <c r="S1" s="3"/>
      <c r="T1" s="3"/>
      <c r="U1" s="3"/>
      <c r="V1" s="3"/>
      <c r="W1" s="3"/>
      <c r="X1" s="3"/>
      <c r="Y1" s="3"/>
      <c r="Z1" s="3"/>
    </row>
    <row r="2" spans="1:26" ht="12.75" customHeight="1">
      <c r="A2" s="1" t="s">
        <v>1</v>
      </c>
      <c r="B2" s="1"/>
      <c r="C2" s="1"/>
      <c r="D2" s="2" t="s">
        <v>2</v>
      </c>
      <c r="E2" s="2" t="s">
        <v>3</v>
      </c>
      <c r="F2" s="2" t="s">
        <v>4</v>
      </c>
      <c r="G2" s="3" t="s">
        <v>5</v>
      </c>
      <c r="H2" s="1" t="s">
        <v>6</v>
      </c>
      <c r="I2" s="3"/>
      <c r="J2" s="1" t="s">
        <v>7</v>
      </c>
      <c r="K2" s="3"/>
      <c r="L2" s="1" t="s">
        <v>8</v>
      </c>
      <c r="M2" s="3"/>
      <c r="N2" s="3"/>
      <c r="O2" s="3"/>
      <c r="P2" s="3"/>
      <c r="Q2" s="3"/>
      <c r="R2" s="3"/>
      <c r="S2" s="3"/>
      <c r="T2" s="3"/>
      <c r="U2" s="3"/>
      <c r="V2" s="3"/>
      <c r="W2" s="3"/>
      <c r="X2" s="3"/>
      <c r="Y2" s="3"/>
      <c r="Z2" s="3"/>
    </row>
    <row r="3" spans="1:26" ht="12.75" customHeight="1">
      <c r="A3" s="1"/>
      <c r="B3" s="1"/>
      <c r="C3" s="1"/>
      <c r="D3" s="4"/>
      <c r="E3" s="4"/>
      <c r="F3" s="4"/>
      <c r="G3" s="3"/>
      <c r="H3" s="3"/>
      <c r="I3" s="3"/>
      <c r="J3" s="3"/>
      <c r="K3" s="3"/>
      <c r="L3" s="1"/>
      <c r="M3" s="3"/>
      <c r="P3" s="3"/>
      <c r="Q3" s="3"/>
      <c r="R3" s="3"/>
      <c r="S3" s="3"/>
      <c r="T3" s="3"/>
      <c r="U3" s="3"/>
      <c r="V3" s="3"/>
      <c r="W3" s="3"/>
      <c r="X3" s="3"/>
      <c r="Y3" s="3"/>
      <c r="Z3" s="3"/>
    </row>
    <row r="4" spans="1:26" ht="12.75" customHeight="1">
      <c r="A4" s="496" t="s">
        <v>9</v>
      </c>
      <c r="B4" s="3"/>
      <c r="C4" s="3"/>
      <c r="D4" s="497">
        <f t="shared" ref="D4:G4" ca="1" si="0">D6-D21</f>
        <v>2946.5164145638701</v>
      </c>
      <c r="E4" s="497">
        <f t="shared" ca="1" si="0"/>
        <v>-16416.66991043603</v>
      </c>
      <c r="F4" s="497">
        <f t="shared" ca="1" si="0"/>
        <v>-31264.498393561225</v>
      </c>
      <c r="G4" s="497">
        <f t="shared" ca="1" si="0"/>
        <v>-46483.522588764085</v>
      </c>
      <c r="H4" s="5">
        <f ca="1">SUM(D4:G4)</f>
        <v>-91218.17447819747</v>
      </c>
      <c r="I4" s="3"/>
      <c r="J4" s="3"/>
      <c r="K4" s="3"/>
      <c r="L4" s="3" t="s">
        <v>10</v>
      </c>
      <c r="M4" s="2" t="s">
        <v>11</v>
      </c>
      <c r="P4" s="3"/>
      <c r="Q4" s="3"/>
      <c r="R4" s="3"/>
      <c r="S4" s="3"/>
      <c r="T4" s="3"/>
      <c r="U4" s="3"/>
      <c r="V4" s="3"/>
      <c r="W4" s="3"/>
      <c r="X4" s="3"/>
      <c r="Y4" s="3"/>
      <c r="Z4" s="3"/>
    </row>
    <row r="5" spans="1:26" ht="12.75" customHeight="1">
      <c r="A5" s="3"/>
      <c r="B5" s="3"/>
      <c r="C5" s="3"/>
      <c r="D5" s="6"/>
      <c r="E5" s="6"/>
      <c r="F5" s="6"/>
      <c r="G5" s="3"/>
      <c r="H5" s="5"/>
      <c r="I5" s="5"/>
      <c r="J5" s="3"/>
      <c r="K5" s="3"/>
      <c r="L5" s="3" t="s">
        <v>12</v>
      </c>
      <c r="M5" s="2" t="s">
        <v>13</v>
      </c>
      <c r="P5" s="3"/>
      <c r="Q5" s="3"/>
      <c r="R5" s="3"/>
      <c r="S5" s="3"/>
      <c r="T5" s="3"/>
      <c r="U5" s="3"/>
      <c r="V5" s="3"/>
      <c r="W5" s="3"/>
      <c r="X5" s="3"/>
      <c r="Y5" s="3"/>
      <c r="Z5" s="3"/>
    </row>
    <row r="6" spans="1:26" ht="12.75" customHeight="1">
      <c r="A6" s="498" t="s">
        <v>14</v>
      </c>
      <c r="B6" s="1"/>
      <c r="C6" s="1"/>
      <c r="D6" s="499">
        <f t="shared" ref="D6:G6" ca="1" si="1">SUM(D7:D19)</f>
        <v>1363978.7466519924</v>
      </c>
      <c r="E6" s="499">
        <f t="shared" ca="1" si="1"/>
        <v>1363978.7466519924</v>
      </c>
      <c r="F6" s="499">
        <f t="shared" ca="1" si="1"/>
        <v>1363978.7466519924</v>
      </c>
      <c r="G6" s="499">
        <f t="shared" ca="1" si="1"/>
        <v>1363978.7466519924</v>
      </c>
      <c r="H6" s="5">
        <f ca="1">SUM(D6:G6)</f>
        <v>5455914.9866079697</v>
      </c>
      <c r="I6" s="3"/>
      <c r="J6" s="3"/>
      <c r="K6" s="3"/>
      <c r="L6" s="3" t="s">
        <v>15</v>
      </c>
      <c r="M6" s="2" t="s">
        <v>16</v>
      </c>
      <c r="P6" s="3"/>
      <c r="Q6" s="3"/>
      <c r="R6" s="3"/>
      <c r="S6" s="3"/>
      <c r="T6" s="3"/>
      <c r="U6" s="3"/>
      <c r="V6" s="3"/>
      <c r="W6" s="3"/>
      <c r="X6" s="3"/>
      <c r="Y6" s="3"/>
      <c r="Z6" s="3"/>
    </row>
    <row r="7" spans="1:26" ht="12.75" customHeight="1">
      <c r="A7" s="7" t="s">
        <v>17</v>
      </c>
      <c r="B7" s="8"/>
      <c r="C7" s="8"/>
      <c r="D7" s="6"/>
      <c r="E7" s="6"/>
      <c r="F7" s="6"/>
      <c r="G7" s="3"/>
      <c r="H7" s="5"/>
      <c r="I7" s="3"/>
      <c r="J7" s="3"/>
      <c r="K7" s="3"/>
      <c r="L7" s="3" t="s">
        <v>18</v>
      </c>
      <c r="M7" s="2" t="s">
        <v>19</v>
      </c>
      <c r="P7" s="3"/>
      <c r="Q7" s="3"/>
      <c r="R7" s="3"/>
      <c r="S7" s="3"/>
      <c r="T7" s="3"/>
      <c r="U7" s="3"/>
      <c r="V7" s="3"/>
      <c r="W7" s="3"/>
      <c r="X7" s="3"/>
      <c r="Y7" s="3"/>
      <c r="Z7" s="3"/>
    </row>
    <row r="8" spans="1:26" ht="12.75" customHeight="1">
      <c r="A8" s="9" t="s">
        <v>20</v>
      </c>
      <c r="B8" s="9"/>
      <c r="C8" s="9"/>
      <c r="D8" s="10">
        <v>400000</v>
      </c>
      <c r="E8" s="10">
        <v>400000</v>
      </c>
      <c r="F8" s="10">
        <v>400000</v>
      </c>
      <c r="G8" s="10">
        <v>400000</v>
      </c>
      <c r="H8" s="5">
        <f>SUM(D8:G8)</f>
        <v>1600000</v>
      </c>
      <c r="I8" s="11"/>
      <c r="J8" s="9" t="s">
        <v>21</v>
      </c>
      <c r="K8" s="3"/>
      <c r="L8" s="3" t="s">
        <v>22</v>
      </c>
      <c r="M8" s="2" t="s">
        <v>23</v>
      </c>
      <c r="P8" s="3"/>
      <c r="Q8" s="3"/>
      <c r="R8" s="3"/>
      <c r="S8" s="3"/>
      <c r="T8" s="3"/>
      <c r="U8" s="3"/>
      <c r="V8" s="3"/>
      <c r="W8" s="3"/>
      <c r="X8" s="3"/>
      <c r="Y8" s="3"/>
      <c r="Z8" s="3"/>
    </row>
    <row r="9" spans="1:26" ht="12.75" customHeight="1">
      <c r="A9" s="9"/>
      <c r="B9" s="9"/>
      <c r="C9" s="9"/>
      <c r="E9" s="10"/>
      <c r="F9" s="10"/>
      <c r="G9" s="12"/>
      <c r="H9" s="5"/>
      <c r="I9" s="3"/>
      <c r="J9" s="3"/>
      <c r="K9" s="3"/>
      <c r="L9" s="3"/>
      <c r="M9" s="3"/>
      <c r="P9" s="3"/>
      <c r="Q9" s="3"/>
      <c r="R9" s="3"/>
      <c r="S9" s="3"/>
      <c r="T9" s="3"/>
      <c r="U9" s="3"/>
      <c r="V9" s="3"/>
      <c r="W9" s="3"/>
      <c r="X9" s="3"/>
      <c r="Y9" s="3"/>
      <c r="Z9" s="3"/>
    </row>
    <row r="10" spans="1:26" ht="12.75" customHeight="1">
      <c r="A10" s="13" t="s">
        <v>24</v>
      </c>
      <c r="B10" s="3"/>
      <c r="C10" s="3"/>
      <c r="D10" s="10"/>
      <c r="E10" s="10"/>
      <c r="F10" s="10"/>
      <c r="G10" s="3"/>
      <c r="H10" s="5"/>
      <c r="I10" s="3"/>
      <c r="J10" s="9"/>
      <c r="K10" s="3"/>
      <c r="L10" s="1" t="s">
        <v>25</v>
      </c>
      <c r="M10" s="3"/>
      <c r="P10" s="3"/>
      <c r="Q10" s="3"/>
      <c r="R10" s="3"/>
      <c r="S10" s="3"/>
      <c r="T10" s="3"/>
      <c r="U10" s="3"/>
      <c r="V10" s="3"/>
      <c r="W10" s="3"/>
      <c r="X10" s="3"/>
      <c r="Y10" s="3"/>
      <c r="Z10" s="3"/>
    </row>
    <row r="11" spans="1:26" ht="12.75" customHeight="1">
      <c r="A11" s="9" t="s">
        <v>26</v>
      </c>
      <c r="B11" s="3"/>
      <c r="C11" s="3"/>
      <c r="D11" s="10">
        <f ca="1">Data!F38</f>
        <v>53166.666666666664</v>
      </c>
      <c r="E11" s="10">
        <f t="shared" ref="E11:G11" ca="1" si="2">D11</f>
        <v>53166.666666666664</v>
      </c>
      <c r="F11" s="10">
        <f t="shared" ca="1" si="2"/>
        <v>53166.666666666664</v>
      </c>
      <c r="G11" s="10">
        <f t="shared" ca="1" si="2"/>
        <v>53166.666666666664</v>
      </c>
      <c r="H11" s="5">
        <f t="shared" ref="H11:H13" ca="1" si="3">SUM(D11:G11)</f>
        <v>212666.66666666666</v>
      </c>
      <c r="I11" s="3"/>
      <c r="J11" s="9" t="s">
        <v>27</v>
      </c>
      <c r="K11" s="3"/>
      <c r="L11" s="500" t="s">
        <v>28</v>
      </c>
      <c r="M11" s="3"/>
      <c r="P11" s="3"/>
      <c r="Q11" s="3"/>
      <c r="R11" s="3"/>
      <c r="S11" s="3"/>
      <c r="T11" s="3"/>
      <c r="U11" s="3"/>
      <c r="V11" s="3"/>
      <c r="W11" s="3"/>
      <c r="X11" s="3"/>
      <c r="Y11" s="3"/>
      <c r="Z11" s="3"/>
    </row>
    <row r="12" spans="1:26" ht="12.75" customHeight="1">
      <c r="A12" s="9" t="s">
        <v>29</v>
      </c>
      <c r="B12" s="3"/>
      <c r="C12" s="3"/>
      <c r="D12" s="10">
        <f ca="1">Data!G38</f>
        <v>0</v>
      </c>
      <c r="E12" s="10">
        <f ca="1">D12*(1+Constants!$B$24)</f>
        <v>0</v>
      </c>
      <c r="F12" s="10">
        <f ca="1">E12*(1+Constants!$B$24)</f>
        <v>0</v>
      </c>
      <c r="G12" s="10">
        <f ca="1">F12*(1+Constants!$B$24)</f>
        <v>0</v>
      </c>
      <c r="H12" s="5">
        <f t="shared" ca="1" si="3"/>
        <v>0</v>
      </c>
      <c r="I12" s="3"/>
      <c r="J12" s="9" t="s">
        <v>21</v>
      </c>
      <c r="K12" s="3"/>
      <c r="P12" s="3"/>
      <c r="Q12" s="3"/>
      <c r="R12" s="3"/>
      <c r="S12" s="3"/>
      <c r="T12" s="3"/>
      <c r="U12" s="3"/>
      <c r="V12" s="3"/>
      <c r="W12" s="3"/>
      <c r="X12" s="3"/>
      <c r="Y12" s="3"/>
      <c r="Z12" s="3"/>
    </row>
    <row r="13" spans="1:26" ht="12.75" customHeight="1">
      <c r="A13" s="9" t="s">
        <v>30</v>
      </c>
      <c r="B13" s="3"/>
      <c r="C13" s="3"/>
      <c r="D13" s="10">
        <f ca="1">Data!$BO$38</f>
        <v>7812.0799853258268</v>
      </c>
      <c r="E13" s="10">
        <f ca="1">Data!$BO$38</f>
        <v>7812.0799853258268</v>
      </c>
      <c r="F13" s="10">
        <f ca="1">Data!$BO$38</f>
        <v>7812.0799853258268</v>
      </c>
      <c r="G13" s="10">
        <f ca="1">Data!$BO$38</f>
        <v>7812.0799853258268</v>
      </c>
      <c r="H13" s="5">
        <f t="shared" ca="1" si="3"/>
        <v>31248.319941303307</v>
      </c>
      <c r="I13" s="3"/>
      <c r="J13" s="3"/>
      <c r="K13" s="3"/>
      <c r="P13" s="1"/>
      <c r="Q13" s="3"/>
      <c r="R13" s="3"/>
      <c r="S13" s="11"/>
      <c r="T13" s="14"/>
      <c r="U13" s="14"/>
      <c r="V13" s="3"/>
      <c r="W13" s="3"/>
      <c r="X13" s="3"/>
      <c r="Y13" s="3"/>
      <c r="Z13" s="3"/>
    </row>
    <row r="14" spans="1:26" ht="12.75" customHeight="1">
      <c r="A14" s="3"/>
      <c r="B14" s="3"/>
      <c r="C14" s="3"/>
      <c r="D14" s="10"/>
      <c r="E14" s="10"/>
      <c r="F14" s="10"/>
      <c r="G14" s="3"/>
      <c r="H14" s="5"/>
      <c r="I14" s="3"/>
      <c r="J14" s="3"/>
      <c r="K14" s="3"/>
      <c r="P14" s="1"/>
      <c r="Q14" s="3"/>
      <c r="R14" s="3"/>
      <c r="S14" s="11"/>
      <c r="T14" s="14"/>
      <c r="U14" s="14"/>
      <c r="V14" s="3"/>
      <c r="W14" s="3"/>
      <c r="X14" s="3"/>
      <c r="Y14" s="3"/>
      <c r="Z14" s="3"/>
    </row>
    <row r="15" spans="1:26" ht="12.75" customHeight="1">
      <c r="A15" s="7" t="s">
        <v>31</v>
      </c>
      <c r="B15" s="8"/>
      <c r="C15" s="8"/>
      <c r="D15" s="10"/>
      <c r="E15" s="10"/>
      <c r="F15" s="10"/>
      <c r="G15" s="3"/>
      <c r="H15" s="5"/>
      <c r="I15" s="3"/>
      <c r="J15" s="3"/>
      <c r="K15" s="3"/>
      <c r="P15" s="3"/>
      <c r="Q15" s="3"/>
      <c r="R15" s="3"/>
      <c r="S15" s="11"/>
      <c r="T15" s="14"/>
      <c r="U15" s="14"/>
      <c r="V15" s="3"/>
      <c r="W15" s="3"/>
      <c r="X15" s="3"/>
      <c r="Y15" s="3"/>
      <c r="Z15" s="3"/>
    </row>
    <row r="16" spans="1:26" ht="12.75" customHeight="1">
      <c r="A16" s="9" t="s">
        <v>32</v>
      </c>
      <c r="B16" s="9"/>
      <c r="C16" s="9"/>
      <c r="D16" s="10">
        <v>862000</v>
      </c>
      <c r="E16" s="10">
        <f>D16</f>
        <v>862000</v>
      </c>
      <c r="F16" s="10">
        <f t="shared" ref="F16:G16" si="4">D16</f>
        <v>862000</v>
      </c>
      <c r="G16" s="10">
        <f t="shared" si="4"/>
        <v>862000</v>
      </c>
      <c r="H16" s="5">
        <f>SUM(D16:G16)</f>
        <v>3448000</v>
      </c>
      <c r="I16" s="11"/>
      <c r="J16" s="9" t="s">
        <v>33</v>
      </c>
      <c r="K16" s="3"/>
      <c r="P16" s="3"/>
      <c r="Q16" s="3"/>
      <c r="R16" s="3"/>
      <c r="S16" s="11"/>
      <c r="T16" s="3"/>
      <c r="U16" s="3"/>
      <c r="V16" s="3"/>
      <c r="W16" s="3"/>
      <c r="X16" s="3"/>
      <c r="Y16" s="3"/>
      <c r="Z16" s="3"/>
    </row>
    <row r="17" spans="1:26" ht="12.75" customHeight="1">
      <c r="A17" s="9"/>
      <c r="B17" s="9"/>
      <c r="C17" s="9"/>
      <c r="D17" s="10"/>
      <c r="E17" s="10"/>
      <c r="F17" s="10"/>
      <c r="G17" s="12"/>
      <c r="H17" s="5"/>
      <c r="I17" s="3"/>
      <c r="J17" s="9"/>
      <c r="K17" s="3"/>
      <c r="P17" s="3"/>
      <c r="Q17" s="3"/>
      <c r="R17" s="3"/>
      <c r="S17" s="3"/>
      <c r="T17" s="3"/>
      <c r="U17" s="3"/>
      <c r="V17" s="3"/>
      <c r="W17" s="3"/>
      <c r="X17" s="3"/>
      <c r="Y17" s="3"/>
      <c r="Z17" s="3"/>
    </row>
    <row r="18" spans="1:26" ht="12.75" customHeight="1">
      <c r="A18" s="7" t="s">
        <v>12</v>
      </c>
      <c r="B18" s="8"/>
      <c r="C18" s="8"/>
      <c r="D18" s="10"/>
      <c r="E18" s="10"/>
      <c r="F18" s="10"/>
      <c r="G18" s="3"/>
      <c r="H18" s="5"/>
      <c r="I18" s="3"/>
      <c r="J18" s="9"/>
      <c r="K18" s="3"/>
      <c r="L18" s="3"/>
      <c r="M18" s="3"/>
      <c r="N18" s="14"/>
      <c r="O18" s="14"/>
      <c r="P18" s="3"/>
      <c r="Q18" s="3"/>
      <c r="R18" s="3"/>
      <c r="S18" s="3"/>
      <c r="T18" s="3"/>
      <c r="U18" s="3"/>
      <c r="V18" s="3"/>
      <c r="W18" s="3"/>
      <c r="X18" s="3"/>
      <c r="Y18" s="3"/>
      <c r="Z18" s="3"/>
    </row>
    <row r="19" spans="1:26" ht="12.75" customHeight="1">
      <c r="A19" s="9" t="s">
        <v>34</v>
      </c>
      <c r="B19" s="9"/>
      <c r="C19" s="9"/>
      <c r="D19" s="10">
        <v>41000</v>
      </c>
      <c r="E19" s="10">
        <v>41000</v>
      </c>
      <c r="F19" s="10">
        <v>41000</v>
      </c>
      <c r="G19" s="10">
        <v>41000</v>
      </c>
      <c r="H19" s="5">
        <f>SUM(D19:G19)</f>
        <v>164000</v>
      </c>
      <c r="I19" s="3"/>
      <c r="J19" s="9" t="s">
        <v>33</v>
      </c>
      <c r="K19" s="3"/>
      <c r="N19" s="3"/>
      <c r="O19" s="3"/>
      <c r="P19" s="3"/>
      <c r="Q19" s="3"/>
      <c r="R19" s="3"/>
      <c r="S19" s="3"/>
      <c r="T19" s="3"/>
      <c r="U19" s="14"/>
      <c r="V19" s="3"/>
      <c r="W19" s="3"/>
      <c r="X19" s="3"/>
      <c r="Y19" s="3"/>
      <c r="Z19" s="3"/>
    </row>
    <row r="20" spans="1:26" ht="12.75" customHeight="1">
      <c r="A20" s="3"/>
      <c r="B20" s="3"/>
      <c r="C20" s="3"/>
      <c r="D20" s="6"/>
      <c r="E20" s="6"/>
      <c r="F20" s="6"/>
      <c r="G20" s="3"/>
      <c r="H20" s="5"/>
      <c r="I20" s="3"/>
      <c r="J20" s="3"/>
      <c r="K20" s="3"/>
      <c r="N20" s="3"/>
      <c r="O20" s="3"/>
      <c r="P20" s="3"/>
      <c r="Q20" s="3"/>
      <c r="R20" s="3"/>
      <c r="S20" s="14"/>
      <c r="T20" s="3"/>
      <c r="U20" s="3"/>
      <c r="V20" s="3"/>
      <c r="W20" s="3"/>
      <c r="X20" s="3"/>
      <c r="Y20" s="3"/>
      <c r="Z20" s="3"/>
    </row>
    <row r="21" spans="1:26" ht="12.75" customHeight="1">
      <c r="A21" s="501" t="s">
        <v>35</v>
      </c>
      <c r="B21" s="1"/>
      <c r="C21" s="1"/>
      <c r="D21" s="502">
        <f t="shared" ref="D21:G21" ca="1" si="5">SUM(D23:D50)</f>
        <v>1361032.2302374286</v>
      </c>
      <c r="E21" s="502">
        <f t="shared" ca="1" si="5"/>
        <v>1380395.4165624285</v>
      </c>
      <c r="F21" s="502">
        <f t="shared" ca="1" si="5"/>
        <v>1395243.2450455537</v>
      </c>
      <c r="G21" s="502">
        <f t="shared" ca="1" si="5"/>
        <v>1410462.2692407565</v>
      </c>
      <c r="H21" s="5">
        <f ca="1">SUM(D21:G21)</f>
        <v>5547133.1610861672</v>
      </c>
      <c r="I21" s="3"/>
      <c r="J21" s="3"/>
      <c r="K21" s="3"/>
      <c r="N21" s="3"/>
      <c r="O21" s="3"/>
      <c r="P21" s="3"/>
      <c r="Q21" s="3"/>
      <c r="R21" s="3"/>
      <c r="S21" s="3"/>
      <c r="T21" s="3"/>
      <c r="U21" s="3"/>
      <c r="V21" s="3"/>
      <c r="W21" s="3"/>
      <c r="X21" s="3"/>
      <c r="Y21" s="3"/>
      <c r="Z21" s="3"/>
    </row>
    <row r="22" spans="1:26" ht="12.75" customHeight="1">
      <c r="A22" s="7" t="s">
        <v>36</v>
      </c>
      <c r="B22" s="1"/>
      <c r="C22" s="1"/>
      <c r="D22" s="6"/>
      <c r="E22" s="6"/>
      <c r="F22" s="6"/>
      <c r="G22" s="3"/>
      <c r="H22" s="5"/>
      <c r="I22" s="3"/>
      <c r="J22" s="3"/>
      <c r="K22" s="3"/>
      <c r="N22" s="3"/>
      <c r="O22" s="3"/>
      <c r="P22" s="3"/>
      <c r="Q22" s="3"/>
      <c r="R22" s="3"/>
      <c r="S22" s="3"/>
      <c r="T22" s="3"/>
      <c r="U22" s="3"/>
      <c r="V22" s="3"/>
      <c r="W22" s="3"/>
      <c r="X22" s="3"/>
      <c r="Y22" s="3"/>
      <c r="Z22" s="3"/>
    </row>
    <row r="23" spans="1:26" ht="12.75" customHeight="1">
      <c r="A23" s="1"/>
      <c r="B23" s="1"/>
      <c r="C23" s="1"/>
      <c r="D23" s="10"/>
      <c r="E23" s="10"/>
      <c r="F23" s="10"/>
      <c r="G23" s="3"/>
      <c r="H23" s="5"/>
      <c r="I23" s="3"/>
      <c r="J23" s="3"/>
      <c r="K23" s="3"/>
      <c r="N23" s="3"/>
      <c r="O23" s="3"/>
      <c r="P23" s="3"/>
      <c r="Q23" s="3"/>
      <c r="R23" s="3"/>
      <c r="S23" s="3"/>
      <c r="T23" s="3"/>
      <c r="U23" s="3"/>
      <c r="V23" s="3"/>
      <c r="W23" s="3"/>
      <c r="X23" s="3"/>
      <c r="Y23" s="3"/>
      <c r="Z23" s="3"/>
    </row>
    <row r="24" spans="1:26" ht="12.75" customHeight="1">
      <c r="A24" s="7" t="s">
        <v>37</v>
      </c>
      <c r="B24" s="8"/>
      <c r="C24" s="8"/>
      <c r="D24" s="10"/>
      <c r="E24" s="10"/>
      <c r="F24" s="10"/>
      <c r="G24" s="3"/>
      <c r="H24" s="5"/>
      <c r="I24" s="5">
        <f ca="1">SUM(H25:H31)</f>
        <v>1276191.6221224687</v>
      </c>
      <c r="J24" s="3"/>
      <c r="K24" s="3"/>
      <c r="N24" s="3"/>
      <c r="O24" s="3"/>
      <c r="P24" s="3"/>
      <c r="Q24" s="3"/>
      <c r="R24" s="3"/>
      <c r="S24" s="3"/>
      <c r="T24" s="3"/>
      <c r="U24" s="3"/>
      <c r="V24" s="3"/>
      <c r="W24" s="3"/>
      <c r="X24" s="3"/>
      <c r="Y24" s="3"/>
      <c r="Z24" s="3"/>
    </row>
    <row r="25" spans="1:26" ht="12.75" customHeight="1">
      <c r="A25" s="9" t="s">
        <v>38</v>
      </c>
      <c r="B25" s="3" t="s">
        <v>11</v>
      </c>
      <c r="C25" s="8"/>
      <c r="D25" s="10">
        <f ca="1">Data!$U$38</f>
        <v>180660</v>
      </c>
      <c r="E25" s="10">
        <f ca="1">D25*(1+Constants!$B$24)</f>
        <v>185176.49999999997</v>
      </c>
      <c r="F25" s="10">
        <f ca="1">E25*(1+Constants!$B$24)</f>
        <v>189805.91249999995</v>
      </c>
      <c r="G25" s="10">
        <f ca="1">F25*(1+Constants!$B$24)</f>
        <v>194551.06031249993</v>
      </c>
      <c r="H25" s="5">
        <f t="shared" ref="H25:H28" ca="1" si="6">SUM(D25:G25)</f>
        <v>750193.47281249985</v>
      </c>
      <c r="I25" s="3"/>
      <c r="J25" s="9" t="s">
        <v>21</v>
      </c>
      <c r="K25" s="3"/>
      <c r="N25" s="3"/>
      <c r="O25" s="3"/>
      <c r="P25" s="3"/>
      <c r="Q25" s="3"/>
      <c r="R25" s="3"/>
      <c r="S25" s="3"/>
      <c r="T25" s="3"/>
      <c r="U25" s="3"/>
      <c r="V25" s="3"/>
      <c r="W25" s="3"/>
      <c r="X25" s="3"/>
      <c r="Y25" s="3"/>
      <c r="Z25" s="3"/>
    </row>
    <row r="26" spans="1:26" ht="12.75" customHeight="1">
      <c r="A26" s="9" t="s">
        <v>39</v>
      </c>
      <c r="B26" s="9" t="s">
        <v>11</v>
      </c>
      <c r="C26" s="9"/>
      <c r="D26" s="10">
        <f ca="1">Data!$V$38</f>
        <v>56050</v>
      </c>
      <c r="E26" s="10">
        <f ca="1">D26*(1+Constants!$B$24)</f>
        <v>57451.249999999993</v>
      </c>
      <c r="F26" s="10">
        <f ca="1">E26*(1+Constants!$B$24)</f>
        <v>58887.531249999985</v>
      </c>
      <c r="G26" s="10">
        <f ca="1">F26*(1+Constants!$B$24)</f>
        <v>60359.719531249983</v>
      </c>
      <c r="H26" s="5">
        <f t="shared" ca="1" si="6"/>
        <v>232748.50078124998</v>
      </c>
      <c r="I26" s="3"/>
      <c r="J26" s="9" t="s">
        <v>21</v>
      </c>
      <c r="K26" s="3"/>
      <c r="L26" s="3"/>
      <c r="M26" s="3"/>
      <c r="N26" s="3"/>
      <c r="O26" s="3"/>
      <c r="P26" s="3"/>
      <c r="Q26" s="3"/>
      <c r="R26" s="3"/>
      <c r="S26" s="3"/>
      <c r="T26" s="3"/>
      <c r="U26" s="3"/>
      <c r="V26" s="3"/>
      <c r="W26" s="3"/>
      <c r="X26" s="3"/>
      <c r="Y26" s="3"/>
      <c r="Z26" s="3"/>
    </row>
    <row r="27" spans="1:26" ht="12.75" customHeight="1">
      <c r="A27" s="9" t="s">
        <v>40</v>
      </c>
      <c r="B27" s="9" t="s">
        <v>11</v>
      </c>
      <c r="C27" s="9"/>
      <c r="D27" s="10">
        <f ca="1">Data!$W$38</f>
        <v>58540.368000000002</v>
      </c>
      <c r="E27" s="10">
        <f ca="1">D27*(1+Constants!$B$24)</f>
        <v>60003.877199999995</v>
      </c>
      <c r="F27" s="10">
        <f ca="1">E27*(1+Constants!$B$24)</f>
        <v>61503.974129999988</v>
      </c>
      <c r="G27" s="10">
        <f ca="1">F27*(1+Constants!$B$24)</f>
        <v>63041.57348324998</v>
      </c>
      <c r="H27" s="5">
        <f t="shared" ca="1" si="6"/>
        <v>243089.79281324998</v>
      </c>
      <c r="I27" s="3"/>
      <c r="J27" s="9" t="s">
        <v>21</v>
      </c>
      <c r="K27" s="3"/>
      <c r="L27" s="3"/>
      <c r="M27" s="3"/>
      <c r="N27" s="3"/>
      <c r="O27" s="3"/>
      <c r="P27" s="3"/>
      <c r="Q27" s="3"/>
      <c r="R27" s="3"/>
      <c r="S27" s="3"/>
      <c r="T27" s="3"/>
      <c r="U27" s="3"/>
      <c r="V27" s="3"/>
      <c r="W27" s="3"/>
      <c r="X27" s="3"/>
      <c r="Y27" s="3"/>
      <c r="Z27" s="3"/>
    </row>
    <row r="28" spans="1:26" ht="12.75" customHeight="1">
      <c r="A28" s="9" t="s">
        <v>41</v>
      </c>
      <c r="B28" s="9" t="s">
        <v>11</v>
      </c>
      <c r="C28" s="9"/>
      <c r="D28" s="10">
        <f ca="1">Data!$X$38</f>
        <v>6465.24</v>
      </c>
      <c r="E28" s="10">
        <f ca="1">D28*(1+Constants!$B$24)</f>
        <v>6626.8709999999992</v>
      </c>
      <c r="F28" s="10">
        <f ca="1">E28*(1+Constants!$B$24)</f>
        <v>6792.542774999999</v>
      </c>
      <c r="G28" s="10">
        <f ca="1">F28*(1+Constants!$B$24)</f>
        <v>6962.3563443749981</v>
      </c>
      <c r="H28" s="5">
        <f t="shared" ca="1" si="6"/>
        <v>26847.010119374998</v>
      </c>
      <c r="I28" s="3"/>
      <c r="J28" s="9" t="s">
        <v>21</v>
      </c>
      <c r="K28" s="3"/>
      <c r="L28" s="3"/>
      <c r="M28" s="3"/>
      <c r="N28" s="3"/>
      <c r="O28" s="3"/>
      <c r="P28" s="3"/>
      <c r="Q28" s="3"/>
      <c r="R28" s="3"/>
      <c r="S28" s="3"/>
      <c r="T28" s="3"/>
      <c r="U28" s="3"/>
      <c r="V28" s="3"/>
      <c r="W28" s="3"/>
      <c r="X28" s="3"/>
      <c r="Y28" s="3"/>
      <c r="Z28" s="3"/>
    </row>
    <row r="29" spans="1:26" ht="12.75" customHeight="1">
      <c r="A29" s="9" t="s">
        <v>42</v>
      </c>
      <c r="B29" s="9" t="s">
        <v>23</v>
      </c>
      <c r="C29" s="9"/>
      <c r="D29" s="10">
        <f ca="1">Data!$AA$38</f>
        <v>0</v>
      </c>
      <c r="E29" s="10">
        <f ca="1">D29*(1+Constants!$B$24)</f>
        <v>0</v>
      </c>
      <c r="F29" s="10">
        <f ca="1">E29*(1+Constants!$B$24)</f>
        <v>0</v>
      </c>
      <c r="G29" s="10">
        <f ca="1">F29*(1+Constants!$B$24)</f>
        <v>0</v>
      </c>
      <c r="H29" s="5"/>
      <c r="I29" s="3"/>
      <c r="J29" s="9" t="s">
        <v>21</v>
      </c>
      <c r="K29" s="3"/>
      <c r="L29" s="3"/>
      <c r="M29" s="3"/>
      <c r="N29" s="3"/>
      <c r="O29" s="3"/>
      <c r="P29" s="3"/>
      <c r="Q29" s="3"/>
      <c r="R29" s="3"/>
      <c r="S29" s="3"/>
      <c r="T29" s="3"/>
      <c r="U29" s="3"/>
      <c r="V29" s="3"/>
      <c r="W29" s="3"/>
      <c r="X29" s="3"/>
      <c r="Y29" s="3"/>
      <c r="Z29" s="3"/>
    </row>
    <row r="30" spans="1:26" ht="12.75" customHeight="1">
      <c r="A30" s="9" t="s">
        <v>43</v>
      </c>
      <c r="B30" s="9" t="s">
        <v>19</v>
      </c>
      <c r="C30" s="9"/>
      <c r="D30" s="10">
        <f ca="1">Data!$Y$38</f>
        <v>4784.1499999999996</v>
      </c>
      <c r="E30" s="10">
        <f ca="1">D30*(1+Constants!$B$24)</f>
        <v>4903.7537499999989</v>
      </c>
      <c r="F30" s="10">
        <f ca="1">E30*(1+Constants!$B$24)</f>
        <v>5026.3475937499989</v>
      </c>
      <c r="G30" s="10">
        <f ca="1">F30*(1+Constants!$B$24)</f>
        <v>5152.0062835937488</v>
      </c>
      <c r="H30" s="5">
        <f t="shared" ref="H30:H31" ca="1" si="7">SUM(D30:G30)</f>
        <v>19866.257627343744</v>
      </c>
      <c r="I30" s="3"/>
      <c r="J30" s="9" t="s">
        <v>21</v>
      </c>
      <c r="K30" s="3"/>
      <c r="L30" s="3"/>
      <c r="M30" s="3"/>
      <c r="N30" s="3"/>
      <c r="O30" s="3"/>
      <c r="P30" s="3"/>
      <c r="Q30" s="3"/>
      <c r="R30" s="3"/>
      <c r="S30" s="3"/>
      <c r="T30" s="3"/>
      <c r="U30" s="3"/>
      <c r="V30" s="3"/>
      <c r="W30" s="3"/>
      <c r="X30" s="3"/>
      <c r="Y30" s="3"/>
      <c r="Z30" s="3"/>
    </row>
    <row r="31" spans="1:26" ht="12.75" customHeight="1">
      <c r="A31" s="9" t="s">
        <v>44</v>
      </c>
      <c r="B31" s="9" t="s">
        <v>19</v>
      </c>
      <c r="C31" s="9"/>
      <c r="D31" s="10">
        <f ca="1">Data!$Z$38</f>
        <v>830</v>
      </c>
      <c r="E31" s="10">
        <f ca="1">D31*(1+Constants!$B$24)</f>
        <v>850.74999999999989</v>
      </c>
      <c r="F31" s="10">
        <f ca="1">E31*(1+Constants!$B$24)</f>
        <v>872.01874999999984</v>
      </c>
      <c r="G31" s="10">
        <f ca="1">F31*(1+Constants!$B$24)</f>
        <v>893.81921874999978</v>
      </c>
      <c r="H31" s="5">
        <f t="shared" ca="1" si="7"/>
        <v>3446.5879687499996</v>
      </c>
      <c r="I31" s="3"/>
      <c r="J31" s="9" t="s">
        <v>21</v>
      </c>
      <c r="K31" s="3"/>
      <c r="L31" s="3"/>
      <c r="M31" s="3"/>
      <c r="N31" s="3"/>
      <c r="O31" s="3"/>
      <c r="P31" s="3"/>
      <c r="Q31" s="3"/>
      <c r="R31" s="3"/>
      <c r="S31" s="3"/>
      <c r="T31" s="3"/>
      <c r="U31" s="3"/>
      <c r="V31" s="3"/>
      <c r="W31" s="3"/>
      <c r="X31" s="3"/>
      <c r="Y31" s="3"/>
      <c r="Z31" s="3"/>
    </row>
    <row r="32" spans="1:26" ht="12.75" customHeight="1">
      <c r="A32" s="3"/>
      <c r="B32" s="3"/>
      <c r="C32" s="3"/>
      <c r="D32" s="10"/>
      <c r="E32" s="10"/>
      <c r="F32" s="10"/>
      <c r="G32" s="3"/>
      <c r="H32" s="5"/>
      <c r="I32" s="3"/>
      <c r="J32" s="3"/>
      <c r="K32" s="3"/>
      <c r="L32" s="3"/>
      <c r="M32" s="3"/>
      <c r="N32" s="3"/>
      <c r="O32" s="3"/>
      <c r="P32" s="3"/>
      <c r="Q32" s="3"/>
      <c r="R32" s="3"/>
      <c r="S32" s="3"/>
      <c r="T32" s="3"/>
      <c r="U32" s="3"/>
      <c r="V32" s="3"/>
      <c r="W32" s="3"/>
      <c r="X32" s="3"/>
      <c r="Y32" s="3"/>
      <c r="Z32" s="3"/>
    </row>
    <row r="33" spans="1:26" ht="12.75" customHeight="1">
      <c r="A33" s="7" t="s">
        <v>45</v>
      </c>
      <c r="B33" s="8"/>
      <c r="C33" s="8"/>
      <c r="D33" s="10"/>
      <c r="E33" s="10"/>
      <c r="F33" s="10"/>
      <c r="G33" s="3"/>
      <c r="H33" s="5"/>
      <c r="I33" s="5">
        <f ca="1">SUM(H34:H37)</f>
        <v>385087.68899999995</v>
      </c>
      <c r="J33" s="3"/>
      <c r="K33" s="3"/>
      <c r="L33" s="1"/>
      <c r="M33" s="3"/>
      <c r="N33" s="3"/>
      <c r="O33" s="3"/>
      <c r="P33" s="3"/>
      <c r="Q33" s="3"/>
      <c r="R33" s="3"/>
      <c r="S33" s="3"/>
      <c r="T33" s="3"/>
      <c r="U33" s="3"/>
      <c r="V33" s="3"/>
      <c r="W33" s="3"/>
      <c r="X33" s="3"/>
      <c r="Y33" s="3"/>
      <c r="Z33" s="3"/>
    </row>
    <row r="34" spans="1:26" ht="12.75" customHeight="1">
      <c r="A34" s="9" t="s">
        <v>46</v>
      </c>
      <c r="B34" s="9" t="s">
        <v>11</v>
      </c>
      <c r="C34" s="9"/>
      <c r="D34" s="10">
        <f ca="1">Data!$AP$38</f>
        <v>72960</v>
      </c>
      <c r="E34" s="10">
        <f ca="1">D34*(1+Constants!$B$24)</f>
        <v>74784</v>
      </c>
      <c r="F34" s="10">
        <f ca="1">E34*(1+Constants!$B$24)</f>
        <v>76653.599999999991</v>
      </c>
      <c r="G34" s="10">
        <f ca="1">F34*(1+Constants!$B$24)</f>
        <v>78569.939999999988</v>
      </c>
      <c r="H34" s="5">
        <f t="shared" ref="H34:H37" ca="1" si="8">SUM(D34:G34)</f>
        <v>302967.53999999998</v>
      </c>
      <c r="I34" s="3"/>
      <c r="J34" s="9" t="s">
        <v>21</v>
      </c>
      <c r="K34" s="3"/>
      <c r="L34" s="3"/>
      <c r="M34" s="1"/>
      <c r="N34" s="1"/>
      <c r="O34" s="3"/>
      <c r="P34" s="3"/>
      <c r="Q34" s="3"/>
      <c r="R34" s="3"/>
      <c r="S34" s="3"/>
      <c r="T34" s="3"/>
      <c r="U34" s="3"/>
      <c r="V34" s="3"/>
      <c r="W34" s="3"/>
      <c r="X34" s="3"/>
      <c r="Y34" s="3"/>
      <c r="Z34" s="3"/>
    </row>
    <row r="35" spans="1:26" ht="12.75" customHeight="1">
      <c r="A35" s="9" t="s">
        <v>47</v>
      </c>
      <c r="B35" s="9" t="s">
        <v>11</v>
      </c>
      <c r="C35" s="9"/>
      <c r="D35" s="10">
        <f ca="1">Data!$AR$38</f>
        <v>0</v>
      </c>
      <c r="E35" s="10">
        <f ca="1">D35*(1+Constants!$B$24)</f>
        <v>0</v>
      </c>
      <c r="F35" s="10">
        <f ca="1">E35*(1+Constants!$B$24)</f>
        <v>0</v>
      </c>
      <c r="G35" s="10">
        <f ca="1">F35*(1+Constants!$B$24)</f>
        <v>0</v>
      </c>
      <c r="H35" s="5">
        <f t="shared" ca="1" si="8"/>
        <v>0</v>
      </c>
      <c r="I35" s="3"/>
      <c r="J35" s="9" t="s">
        <v>21</v>
      </c>
      <c r="K35" s="3"/>
      <c r="L35" s="3"/>
      <c r="M35" s="15"/>
      <c r="N35" s="15"/>
      <c r="O35" s="15"/>
      <c r="P35" s="3"/>
      <c r="Q35" s="3"/>
      <c r="R35" s="3"/>
      <c r="S35" s="3"/>
      <c r="T35" s="3"/>
      <c r="U35" s="3"/>
      <c r="V35" s="3"/>
      <c r="W35" s="3"/>
      <c r="X35" s="3"/>
      <c r="Y35" s="3"/>
      <c r="Z35" s="3"/>
    </row>
    <row r="36" spans="1:26" ht="12.75" customHeight="1">
      <c r="A36" s="9" t="s">
        <v>48</v>
      </c>
      <c r="B36" s="9" t="s">
        <v>23</v>
      </c>
      <c r="C36" s="9"/>
      <c r="D36" s="10">
        <f ca="1">Data!$AV$38</f>
        <v>9765</v>
      </c>
      <c r="E36" s="10">
        <f ca="1">D36*(1+Constants!$B$24)</f>
        <v>10009.125</v>
      </c>
      <c r="F36" s="10">
        <f ca="1">E36*(1+Constants!$B$24)</f>
        <v>10259.353125</v>
      </c>
      <c r="G36" s="10">
        <f ca="1">F36*(1+Constants!$B$24)</f>
        <v>10515.836953124999</v>
      </c>
      <c r="H36" s="5">
        <f t="shared" ca="1" si="8"/>
        <v>40549.315078125001</v>
      </c>
      <c r="I36" s="3"/>
      <c r="J36" s="9" t="s">
        <v>21</v>
      </c>
      <c r="K36" s="3"/>
      <c r="L36" s="3"/>
      <c r="M36" s="15"/>
      <c r="N36" s="15"/>
      <c r="O36" s="15"/>
      <c r="P36" s="3"/>
      <c r="Q36" s="3"/>
      <c r="R36" s="3"/>
      <c r="S36" s="3"/>
      <c r="T36" s="3"/>
      <c r="U36" s="3"/>
      <c r="V36" s="3"/>
      <c r="W36" s="3"/>
      <c r="X36" s="3"/>
      <c r="Y36" s="3"/>
      <c r="Z36" s="3"/>
    </row>
    <row r="37" spans="1:26" ht="12.75" customHeight="1">
      <c r="A37" s="9" t="s">
        <v>49</v>
      </c>
      <c r="B37" s="9" t="s">
        <v>19</v>
      </c>
      <c r="C37" s="9"/>
      <c r="D37" s="10">
        <f ca="1">Data!$AT$38</f>
        <v>10011</v>
      </c>
      <c r="E37" s="10">
        <f ca="1">D37*(1+Constants!$B$24)</f>
        <v>10261.275</v>
      </c>
      <c r="F37" s="10">
        <f ca="1">E37*(1+Constants!$B$24)</f>
        <v>10517.806874999998</v>
      </c>
      <c r="G37" s="10">
        <f ca="1">F37*(1+Constants!$B$24)</f>
        <v>10780.752046874997</v>
      </c>
      <c r="H37" s="5">
        <f t="shared" ca="1" si="8"/>
        <v>41570.833921874997</v>
      </c>
      <c r="I37" s="3"/>
      <c r="J37" s="9" t="s">
        <v>21</v>
      </c>
      <c r="K37" s="3"/>
      <c r="L37" s="3"/>
      <c r="M37" s="15"/>
      <c r="N37" s="15"/>
      <c r="O37" s="15"/>
      <c r="P37" s="3"/>
      <c r="Q37" s="3"/>
      <c r="R37" s="3"/>
      <c r="S37" s="3"/>
      <c r="T37" s="3"/>
      <c r="U37" s="3"/>
      <c r="V37" s="3"/>
      <c r="W37" s="3"/>
      <c r="X37" s="3"/>
      <c r="Y37" s="3"/>
      <c r="Z37" s="3"/>
    </row>
    <row r="38" spans="1:26" ht="12.75" customHeight="1">
      <c r="A38" s="9"/>
      <c r="B38" s="9"/>
      <c r="C38" s="9"/>
      <c r="D38" s="10"/>
      <c r="E38" s="10"/>
      <c r="F38" s="10"/>
      <c r="G38" s="12"/>
      <c r="H38" s="5"/>
      <c r="I38" s="3"/>
      <c r="J38" s="9"/>
      <c r="K38" s="3"/>
      <c r="L38" s="3"/>
      <c r="M38" s="15"/>
      <c r="N38" s="15"/>
      <c r="O38" s="15"/>
      <c r="P38" s="3"/>
      <c r="Q38" s="3"/>
      <c r="R38" s="3"/>
      <c r="S38" s="3"/>
      <c r="T38" s="3"/>
      <c r="U38" s="3"/>
      <c r="V38" s="3"/>
      <c r="W38" s="3"/>
      <c r="X38" s="3"/>
      <c r="Y38" s="3"/>
      <c r="Z38" s="3"/>
    </row>
    <row r="39" spans="1:26" ht="12.75" customHeight="1">
      <c r="A39" s="7" t="s">
        <v>50</v>
      </c>
      <c r="B39" s="9"/>
      <c r="C39" s="9"/>
      <c r="D39" s="10"/>
      <c r="E39" s="10"/>
      <c r="F39" s="10"/>
      <c r="G39" s="12"/>
      <c r="H39" s="5"/>
      <c r="I39" s="5">
        <f ca="1">SUM(H40:H42)</f>
        <v>336929.20859374997</v>
      </c>
      <c r="J39" s="9"/>
      <c r="K39" s="3"/>
      <c r="L39" s="3"/>
      <c r="M39" s="15"/>
      <c r="N39" s="15"/>
      <c r="O39" s="15"/>
      <c r="P39" s="3"/>
      <c r="Q39" s="3"/>
      <c r="R39" s="3"/>
      <c r="S39" s="3"/>
      <c r="T39" s="3"/>
      <c r="U39" s="3"/>
      <c r="V39" s="3"/>
      <c r="W39" s="3"/>
      <c r="X39" s="3"/>
      <c r="Y39" s="3"/>
      <c r="Z39" s="3"/>
    </row>
    <row r="40" spans="1:26" ht="12.75" customHeight="1">
      <c r="A40" s="9" t="s">
        <v>51</v>
      </c>
      <c r="B40" s="9" t="s">
        <v>52</v>
      </c>
      <c r="C40" s="9"/>
      <c r="D40" s="10">
        <v>13000</v>
      </c>
      <c r="E40" s="10">
        <f>'Student Trainers'!$H$38</f>
        <v>17877.5</v>
      </c>
      <c r="F40" s="10">
        <f>'Student Trainers'!$H$38</f>
        <v>17877.5</v>
      </c>
      <c r="G40" s="10">
        <f>'Student Trainers'!$H$38</f>
        <v>17877.5</v>
      </c>
      <c r="H40" s="5">
        <f t="shared" ref="H40:H43" si="9">SUM(D40:G40)</f>
        <v>66632.5</v>
      </c>
      <c r="I40" s="3"/>
      <c r="J40" s="9"/>
      <c r="K40" s="3"/>
      <c r="L40" s="3"/>
      <c r="M40" s="3"/>
      <c r="N40" s="3"/>
      <c r="O40" s="3"/>
      <c r="P40" s="3"/>
      <c r="Q40" s="3"/>
      <c r="R40" s="3"/>
      <c r="S40" s="3"/>
      <c r="T40" s="3"/>
      <c r="U40" s="3"/>
      <c r="V40" s="3"/>
      <c r="W40" s="3"/>
      <c r="X40" s="3"/>
      <c r="Y40" s="3"/>
      <c r="Z40" s="3"/>
    </row>
    <row r="41" spans="1:26" ht="12.75" customHeight="1">
      <c r="A41" s="9" t="s">
        <v>53</v>
      </c>
      <c r="B41" s="9" t="s">
        <v>54</v>
      </c>
      <c r="C41" s="9"/>
      <c r="D41" s="10">
        <f ca="1">Data!AW38</f>
        <v>53350</v>
      </c>
      <c r="E41" s="10">
        <f ca="1">D41*(1+Constants!$B$24)</f>
        <v>54683.749999999993</v>
      </c>
      <c r="F41" s="10">
        <f ca="1">E41*(1+Constants!$B$24)</f>
        <v>56050.843749999985</v>
      </c>
      <c r="G41" s="10">
        <f ca="1">F41*(1+Constants!$B$24)</f>
        <v>57452.11484374998</v>
      </c>
      <c r="H41" s="5">
        <f t="shared" ca="1" si="9"/>
        <v>221536.70859374997</v>
      </c>
      <c r="I41" s="3"/>
      <c r="J41" s="9" t="s">
        <v>21</v>
      </c>
      <c r="K41" s="3"/>
      <c r="L41" s="3"/>
      <c r="M41" s="15"/>
      <c r="N41" s="15"/>
      <c r="O41" s="15"/>
      <c r="P41" s="3"/>
      <c r="Q41" s="3"/>
      <c r="R41" s="3"/>
      <c r="S41" s="3"/>
      <c r="T41" s="3"/>
      <c r="U41" s="3"/>
      <c r="V41" s="3"/>
      <c r="W41" s="3"/>
      <c r="X41" s="3"/>
      <c r="Y41" s="3"/>
      <c r="Z41" s="3"/>
    </row>
    <row r="42" spans="1:26" ht="12.75" customHeight="1">
      <c r="A42" s="9" t="s">
        <v>55</v>
      </c>
      <c r="B42" s="9" t="s">
        <v>23</v>
      </c>
      <c r="C42" s="9"/>
      <c r="D42" s="10">
        <f ca="1">Data!$AX$38</f>
        <v>12190</v>
      </c>
      <c r="E42" s="10">
        <f ca="1">Data!$AX$38</f>
        <v>12190</v>
      </c>
      <c r="F42" s="10">
        <f ca="1">Data!$AX$38</f>
        <v>12190</v>
      </c>
      <c r="G42" s="10">
        <f ca="1">Data!$AX$38</f>
        <v>12190</v>
      </c>
      <c r="H42" s="5">
        <f t="shared" ca="1" si="9"/>
        <v>48760</v>
      </c>
      <c r="I42" s="3"/>
      <c r="J42" s="9" t="s">
        <v>27</v>
      </c>
      <c r="K42" s="3"/>
      <c r="L42" s="3"/>
      <c r="M42" s="15"/>
      <c r="N42" s="15"/>
      <c r="O42" s="15"/>
      <c r="P42" s="3"/>
      <c r="Q42" s="3"/>
      <c r="R42" s="3"/>
      <c r="S42" s="3"/>
      <c r="T42" s="3"/>
      <c r="U42" s="3"/>
      <c r="V42" s="3"/>
      <c r="W42" s="3"/>
      <c r="X42" s="3"/>
      <c r="Y42" s="3"/>
      <c r="Z42" s="3"/>
    </row>
    <row r="43" spans="1:26" ht="12.75" customHeight="1">
      <c r="A43" s="9" t="s">
        <v>56</v>
      </c>
      <c r="B43" s="9" t="s">
        <v>52</v>
      </c>
      <c r="C43" s="9"/>
      <c r="D43" s="10">
        <f>Constants!$B$33</f>
        <v>1400</v>
      </c>
      <c r="E43" s="10">
        <f>Constants!$B$33</f>
        <v>1400</v>
      </c>
      <c r="F43" s="10">
        <f>Constants!$B$33</f>
        <v>1400</v>
      </c>
      <c r="G43" s="10">
        <f>Constants!$B$33</f>
        <v>1400</v>
      </c>
      <c r="H43" s="5">
        <f t="shared" si="9"/>
        <v>5600</v>
      </c>
      <c r="I43" s="3"/>
      <c r="J43" s="9"/>
      <c r="K43" s="3"/>
      <c r="L43" s="3"/>
      <c r="M43" s="15"/>
      <c r="N43" s="15"/>
      <c r="O43" s="15"/>
      <c r="P43" s="3"/>
      <c r="Q43" s="3"/>
      <c r="R43" s="3"/>
      <c r="S43" s="3"/>
      <c r="T43" s="3"/>
      <c r="U43" s="3"/>
      <c r="V43" s="3"/>
      <c r="W43" s="3"/>
      <c r="X43" s="3"/>
      <c r="Y43" s="3"/>
      <c r="Z43" s="3"/>
    </row>
    <row r="44" spans="1:26" ht="12.75" customHeight="1">
      <c r="B44" s="9"/>
      <c r="C44" s="9"/>
      <c r="D44" s="10"/>
      <c r="E44" s="10"/>
      <c r="F44" s="10"/>
      <c r="G44" s="12"/>
      <c r="H44" s="5"/>
      <c r="I44" s="3"/>
      <c r="J44" s="9"/>
      <c r="K44" s="3"/>
      <c r="L44" s="3"/>
      <c r="M44" s="15"/>
      <c r="N44" s="15"/>
      <c r="O44" s="15"/>
      <c r="P44" s="3"/>
      <c r="Q44" s="3"/>
      <c r="R44" s="3"/>
      <c r="S44" s="3"/>
      <c r="T44" s="3"/>
      <c r="U44" s="3"/>
      <c r="V44" s="3"/>
      <c r="W44" s="3"/>
      <c r="X44" s="3"/>
      <c r="Y44" s="3"/>
      <c r="Z44" s="3"/>
    </row>
    <row r="45" spans="1:26" ht="12.75" customHeight="1">
      <c r="A45" s="7" t="s">
        <v>57</v>
      </c>
      <c r="B45" s="8"/>
      <c r="C45" s="8"/>
      <c r="D45" s="10"/>
      <c r="E45" s="10"/>
      <c r="F45" s="10"/>
      <c r="G45" s="3"/>
      <c r="H45" s="5"/>
      <c r="I45" s="5">
        <f ca="1">SUM(H46:H47)</f>
        <v>3211265.5324202343</v>
      </c>
      <c r="J45" s="3"/>
      <c r="K45" s="3"/>
      <c r="L45" s="3"/>
      <c r="M45" s="3"/>
      <c r="N45" s="3"/>
      <c r="O45" s="12"/>
      <c r="P45" s="3"/>
      <c r="Q45" s="3"/>
      <c r="R45" s="3"/>
      <c r="S45" s="3"/>
      <c r="T45" s="3"/>
      <c r="U45" s="3"/>
      <c r="V45" s="3"/>
      <c r="W45" s="3"/>
      <c r="X45" s="3"/>
      <c r="Y45" s="3"/>
      <c r="Z45" s="3"/>
    </row>
    <row r="46" spans="1:26" ht="12.75" customHeight="1">
      <c r="A46" s="9" t="s">
        <v>58</v>
      </c>
      <c r="B46" s="9" t="s">
        <v>11</v>
      </c>
      <c r="C46" s="9"/>
      <c r="D46" s="10">
        <v>672000</v>
      </c>
      <c r="E46" s="10">
        <v>672000</v>
      </c>
      <c r="F46" s="10">
        <v>672000</v>
      </c>
      <c r="G46" s="10">
        <v>672000</v>
      </c>
      <c r="H46" s="5">
        <f t="shared" ref="H46:H47" si="10">SUM(D46:G46)</f>
        <v>2688000</v>
      </c>
      <c r="I46" s="3"/>
      <c r="J46" s="9" t="s">
        <v>33</v>
      </c>
      <c r="K46" s="3"/>
      <c r="L46" s="3"/>
      <c r="M46" s="3"/>
      <c r="N46" s="3"/>
      <c r="O46" s="3"/>
      <c r="P46" s="3"/>
      <c r="Q46" s="3"/>
      <c r="R46" s="3"/>
      <c r="S46" s="3"/>
      <c r="T46" s="3"/>
      <c r="U46" s="3"/>
      <c r="V46" s="3"/>
      <c r="W46" s="3"/>
      <c r="X46" s="3"/>
      <c r="Y46" s="3"/>
      <c r="Z46" s="3"/>
    </row>
    <row r="47" spans="1:26" ht="12.75" customHeight="1">
      <c r="A47" s="9" t="s">
        <v>59</v>
      </c>
      <c r="B47" s="9" t="s">
        <v>23</v>
      </c>
      <c r="C47" s="9"/>
      <c r="D47" s="10">
        <f ca="1">Data!BG38</f>
        <v>126011.69499999999</v>
      </c>
      <c r="E47" s="10">
        <f ca="1">D47*(1+Constants!$B$24)</f>
        <v>129161.98737499998</v>
      </c>
      <c r="F47" s="10">
        <f ca="1">E47*(1+Constants!$B$24)</f>
        <v>132391.03705937497</v>
      </c>
      <c r="G47" s="10">
        <f ca="1">F47*(1+Constants!$B$24)</f>
        <v>135700.81298585932</v>
      </c>
      <c r="H47" s="5">
        <f t="shared" ca="1" si="10"/>
        <v>523265.53242023429</v>
      </c>
      <c r="I47" s="3"/>
      <c r="J47" s="9" t="s">
        <v>21</v>
      </c>
      <c r="K47" s="3"/>
      <c r="L47" s="3"/>
      <c r="M47" s="3"/>
      <c r="N47" s="3"/>
      <c r="O47" s="3"/>
      <c r="P47" s="3"/>
      <c r="Q47" s="3"/>
      <c r="R47" s="3"/>
      <c r="S47" s="3"/>
      <c r="T47" s="3"/>
      <c r="U47" s="3"/>
      <c r="V47" s="3"/>
      <c r="W47" s="3"/>
      <c r="X47" s="3"/>
      <c r="Y47" s="3"/>
      <c r="Z47" s="3"/>
    </row>
    <row r="48" spans="1:26" ht="12.75" customHeight="1">
      <c r="A48" s="9"/>
      <c r="B48" s="9"/>
      <c r="C48" s="9"/>
      <c r="D48" s="10"/>
      <c r="E48" s="10"/>
      <c r="F48" s="10"/>
      <c r="G48" s="3"/>
      <c r="H48" s="5"/>
      <c r="I48" s="12"/>
      <c r="J48" s="3"/>
      <c r="K48" s="9"/>
      <c r="L48" s="3"/>
      <c r="M48" s="3"/>
      <c r="N48" s="3"/>
      <c r="O48" s="12"/>
      <c r="P48" s="3"/>
      <c r="Q48" s="3"/>
      <c r="R48" s="3"/>
      <c r="S48" s="3"/>
      <c r="T48" s="3"/>
      <c r="U48" s="3"/>
      <c r="V48" s="3"/>
      <c r="W48" s="3"/>
      <c r="X48" s="3"/>
      <c r="Y48" s="3"/>
      <c r="Z48" s="3"/>
    </row>
    <row r="49" spans="1:26" ht="12.75" customHeight="1">
      <c r="A49" s="7" t="s">
        <v>60</v>
      </c>
      <c r="B49" s="8"/>
      <c r="C49" s="8"/>
      <c r="D49" s="10"/>
      <c r="E49" s="10"/>
      <c r="F49" s="10"/>
      <c r="G49" s="3"/>
      <c r="H49" s="5"/>
      <c r="I49" s="3"/>
      <c r="J49" s="3"/>
      <c r="K49" s="3"/>
      <c r="L49" s="3"/>
      <c r="M49" s="3"/>
      <c r="N49" s="3"/>
      <c r="O49" s="3"/>
      <c r="P49" s="3"/>
      <c r="Q49" s="3"/>
      <c r="R49" s="3"/>
      <c r="S49" s="3"/>
      <c r="T49" s="3"/>
      <c r="U49" s="3"/>
      <c r="V49" s="3"/>
      <c r="W49" s="3"/>
      <c r="X49" s="3"/>
      <c r="Y49" s="3"/>
      <c r="Z49" s="3"/>
    </row>
    <row r="50" spans="1:26" ht="12.75" customHeight="1">
      <c r="A50" s="9" t="s">
        <v>61</v>
      </c>
      <c r="B50" s="3" t="s">
        <v>19</v>
      </c>
      <c r="C50" s="3"/>
      <c r="D50" s="10">
        <f ca="1">Data!BJ38</f>
        <v>83014.777237428541</v>
      </c>
      <c r="E50" s="10">
        <f t="shared" ref="E50:G50" ca="1" si="11">D50</f>
        <v>83014.777237428541</v>
      </c>
      <c r="F50" s="10">
        <f t="shared" ca="1" si="11"/>
        <v>83014.777237428541</v>
      </c>
      <c r="G50" s="10">
        <f t="shared" ca="1" si="11"/>
        <v>83014.777237428541</v>
      </c>
      <c r="H50" s="5">
        <f ca="1">SUM(D50:G50)</f>
        <v>332059.10894971417</v>
      </c>
      <c r="I50" s="3"/>
      <c r="J50" s="9" t="s">
        <v>33</v>
      </c>
      <c r="K50" s="3"/>
      <c r="L50" s="3"/>
      <c r="M50" s="3"/>
      <c r="N50" s="3"/>
      <c r="O50" s="12"/>
      <c r="P50" s="3"/>
      <c r="Q50" s="3"/>
      <c r="R50" s="3"/>
      <c r="S50" s="3"/>
      <c r="T50" s="3"/>
      <c r="U50" s="3"/>
      <c r="V50" s="3"/>
      <c r="W50" s="3"/>
      <c r="X50" s="3"/>
      <c r="Y50" s="3"/>
      <c r="Z50" s="3"/>
    </row>
    <row r="51" spans="1:26" ht="12.75" customHeight="1">
      <c r="A51" s="3"/>
      <c r="B51" s="3"/>
      <c r="C51" s="3"/>
      <c r="D51" s="2"/>
      <c r="E51" s="2"/>
      <c r="F51" s="2"/>
      <c r="G51" s="3"/>
      <c r="H51" s="3"/>
      <c r="I51" s="3"/>
      <c r="J51" s="3"/>
      <c r="K51" s="3"/>
      <c r="L51" s="3"/>
      <c r="M51" s="3"/>
      <c r="N51" s="12"/>
      <c r="O51" s="14"/>
      <c r="P51" s="3"/>
      <c r="Q51" s="3"/>
      <c r="R51" s="3"/>
      <c r="S51" s="3"/>
      <c r="T51" s="3"/>
      <c r="U51" s="3"/>
      <c r="V51" s="3"/>
      <c r="W51" s="3"/>
      <c r="X51" s="3"/>
      <c r="Y51" s="3"/>
      <c r="Z51" s="3"/>
    </row>
    <row r="52" spans="1:26" ht="12.75" customHeight="1">
      <c r="A52" s="3"/>
      <c r="B52" s="3"/>
      <c r="C52" s="3"/>
      <c r="D52" s="2"/>
      <c r="E52" s="2"/>
      <c r="F52" s="2"/>
      <c r="G52" s="3"/>
      <c r="H52" s="3"/>
      <c r="I52" s="3"/>
      <c r="J52" s="3"/>
      <c r="K52" s="3"/>
      <c r="L52" s="3"/>
      <c r="M52" s="3"/>
      <c r="N52" s="3"/>
      <c r="O52" s="3"/>
      <c r="P52" s="3"/>
      <c r="Q52" s="3"/>
      <c r="R52" s="3"/>
      <c r="S52" s="3"/>
      <c r="T52" s="3"/>
      <c r="U52" s="3"/>
      <c r="V52" s="3"/>
      <c r="W52" s="3"/>
      <c r="X52" s="3"/>
      <c r="Y52" s="3"/>
      <c r="Z52" s="3"/>
    </row>
    <row r="53" spans="1:26" ht="12.75" customHeight="1">
      <c r="M53" s="3"/>
      <c r="N53" s="3"/>
      <c r="O53" s="3"/>
      <c r="P53" s="3"/>
      <c r="Q53" s="3"/>
      <c r="R53" s="3"/>
      <c r="S53" s="3"/>
      <c r="T53" s="3"/>
      <c r="U53" s="3"/>
      <c r="V53" s="3"/>
      <c r="W53" s="3"/>
      <c r="X53" s="3"/>
      <c r="Y53" s="3"/>
      <c r="Z53" s="3"/>
    </row>
    <row r="54" spans="1:26" ht="12.75" customHeight="1">
      <c r="M54" s="3"/>
      <c r="N54" s="3"/>
      <c r="O54" s="3"/>
      <c r="P54" s="3"/>
      <c r="Q54" s="3"/>
      <c r="R54" s="3"/>
      <c r="S54" s="3"/>
      <c r="T54" s="3"/>
      <c r="U54" s="3"/>
      <c r="V54" s="3"/>
      <c r="W54" s="3"/>
      <c r="X54" s="3"/>
      <c r="Y54" s="3"/>
      <c r="Z54" s="3"/>
    </row>
    <row r="55" spans="1:26" ht="12.75" customHeight="1">
      <c r="M55" s="3"/>
      <c r="N55" s="3"/>
      <c r="O55" s="3"/>
      <c r="P55" s="3"/>
      <c r="Q55" s="3"/>
      <c r="R55" s="3"/>
      <c r="S55" s="3"/>
      <c r="T55" s="3"/>
      <c r="U55" s="3"/>
      <c r="V55" s="3"/>
      <c r="W55" s="3"/>
      <c r="X55" s="3"/>
      <c r="Y55" s="3"/>
      <c r="Z55" s="3"/>
    </row>
    <row r="56" spans="1:26" ht="12.75" customHeight="1">
      <c r="M56" s="3"/>
      <c r="N56" s="3"/>
      <c r="O56" s="3"/>
      <c r="P56" s="3"/>
      <c r="Q56" s="3"/>
      <c r="R56" s="3"/>
      <c r="S56" s="3"/>
      <c r="T56" s="3"/>
      <c r="U56" s="3"/>
      <c r="V56" s="3"/>
      <c r="W56" s="3"/>
      <c r="X56" s="3"/>
      <c r="Y56" s="3"/>
      <c r="Z56" s="3"/>
    </row>
    <row r="57" spans="1:26" ht="12.75" customHeight="1">
      <c r="M57" s="3"/>
      <c r="N57" s="3"/>
      <c r="O57" s="3"/>
      <c r="P57" s="3"/>
      <c r="Q57" s="3"/>
      <c r="R57" s="3"/>
      <c r="S57" s="3"/>
      <c r="T57" s="3"/>
      <c r="U57" s="3"/>
      <c r="V57" s="3"/>
      <c r="W57" s="3"/>
      <c r="X57" s="3"/>
      <c r="Y57" s="3"/>
      <c r="Z57" s="3"/>
    </row>
    <row r="58" spans="1:26" ht="12.75" customHeight="1">
      <c r="A58" s="3"/>
      <c r="B58" s="3"/>
      <c r="C58" s="3"/>
      <c r="D58" s="2"/>
      <c r="E58" s="2"/>
      <c r="F58" s="2"/>
      <c r="G58" s="3"/>
      <c r="H58" s="3"/>
      <c r="I58" s="3"/>
      <c r="J58" s="3"/>
      <c r="K58" s="3"/>
      <c r="L58" s="3"/>
      <c r="M58" s="3"/>
      <c r="N58" s="3"/>
      <c r="O58" s="3"/>
      <c r="P58" s="3"/>
      <c r="Q58" s="3"/>
      <c r="R58" s="3"/>
      <c r="S58" s="3"/>
      <c r="T58" s="3"/>
      <c r="U58" s="3"/>
      <c r="V58" s="3"/>
      <c r="W58" s="3"/>
      <c r="X58" s="3"/>
      <c r="Y58" s="3"/>
      <c r="Z58" s="3"/>
    </row>
    <row r="59" spans="1:26" ht="12.75" customHeight="1">
      <c r="A59" s="3"/>
      <c r="B59" s="3"/>
      <c r="C59" s="3"/>
      <c r="D59" s="2"/>
      <c r="E59" s="2"/>
      <c r="F59" s="2"/>
      <c r="G59" s="3"/>
      <c r="H59" s="3"/>
      <c r="I59" s="3"/>
      <c r="J59" s="3"/>
      <c r="K59" s="3"/>
      <c r="L59" s="3"/>
      <c r="M59" s="3"/>
      <c r="N59" s="3"/>
      <c r="O59" s="3"/>
      <c r="P59" s="3"/>
      <c r="Q59" s="3"/>
      <c r="R59" s="3"/>
      <c r="S59" s="3"/>
      <c r="T59" s="3"/>
      <c r="U59" s="3"/>
      <c r="V59" s="3"/>
      <c r="W59" s="3"/>
      <c r="X59" s="3"/>
      <c r="Y59" s="3"/>
      <c r="Z59" s="3"/>
    </row>
    <row r="60" spans="1:26" ht="12.75" customHeight="1">
      <c r="A60" s="3"/>
      <c r="B60" s="3"/>
      <c r="C60" s="3"/>
      <c r="D60" s="2"/>
      <c r="E60" s="2"/>
      <c r="F60" s="2"/>
      <c r="G60" s="3"/>
      <c r="H60" s="3"/>
      <c r="I60" s="3"/>
      <c r="J60" s="3"/>
      <c r="K60" s="3"/>
      <c r="L60" s="3"/>
      <c r="M60" s="3"/>
      <c r="N60" s="3"/>
      <c r="O60" s="3"/>
      <c r="P60" s="3"/>
      <c r="Q60" s="3"/>
      <c r="R60" s="3"/>
      <c r="S60" s="3"/>
      <c r="T60" s="3"/>
      <c r="U60" s="3"/>
      <c r="V60" s="3"/>
      <c r="W60" s="3"/>
      <c r="X60" s="3"/>
      <c r="Y60" s="3"/>
      <c r="Z60" s="3"/>
    </row>
    <row r="61" spans="1:26" ht="12.75" customHeight="1">
      <c r="A61" s="3"/>
      <c r="B61" s="3"/>
      <c r="C61" s="3"/>
      <c r="D61" s="2"/>
      <c r="E61" s="2"/>
      <c r="F61" s="2"/>
      <c r="G61" s="3"/>
      <c r="H61" s="3"/>
      <c r="I61" s="3"/>
      <c r="J61" s="3"/>
      <c r="K61" s="3"/>
      <c r="L61" s="3"/>
      <c r="M61" s="3"/>
      <c r="N61" s="3"/>
      <c r="O61" s="3"/>
      <c r="P61" s="3"/>
      <c r="Q61" s="3"/>
      <c r="R61" s="3"/>
      <c r="S61" s="3"/>
      <c r="T61" s="3"/>
      <c r="U61" s="3"/>
      <c r="V61" s="3"/>
      <c r="W61" s="3"/>
      <c r="X61" s="3"/>
      <c r="Y61" s="3"/>
      <c r="Z61" s="3"/>
    </row>
    <row r="62" spans="1:26" ht="12.75" customHeight="1">
      <c r="A62" s="3"/>
      <c r="B62" s="3"/>
      <c r="C62" s="3"/>
      <c r="D62" s="2"/>
      <c r="E62" s="2"/>
      <c r="F62" s="2"/>
      <c r="G62" s="3"/>
      <c r="H62" s="3"/>
      <c r="I62" s="3"/>
      <c r="J62" s="3"/>
      <c r="K62" s="3"/>
      <c r="L62" s="3"/>
      <c r="M62" s="3"/>
      <c r="N62" s="3"/>
      <c r="O62" s="3"/>
      <c r="P62" s="3"/>
      <c r="Q62" s="3"/>
      <c r="R62" s="3"/>
      <c r="S62" s="3"/>
      <c r="T62" s="3"/>
      <c r="U62" s="3"/>
      <c r="V62" s="3"/>
      <c r="W62" s="3"/>
      <c r="X62" s="3"/>
      <c r="Y62" s="3"/>
      <c r="Z62" s="3"/>
    </row>
    <row r="63" spans="1:26" ht="12.75" customHeight="1">
      <c r="A63" s="3"/>
      <c r="B63" s="3"/>
      <c r="C63" s="3"/>
      <c r="D63" s="2"/>
      <c r="E63" s="2"/>
      <c r="F63" s="2"/>
      <c r="G63" s="3"/>
      <c r="H63" s="3"/>
      <c r="I63" s="3"/>
      <c r="J63" s="3"/>
      <c r="K63" s="3"/>
      <c r="L63" s="3"/>
      <c r="M63" s="3"/>
      <c r="N63" s="3"/>
      <c r="O63" s="3"/>
      <c r="P63" s="3"/>
      <c r="Q63" s="3"/>
      <c r="R63" s="3"/>
      <c r="S63" s="3"/>
      <c r="T63" s="3"/>
      <c r="U63" s="3"/>
      <c r="V63" s="3"/>
      <c r="W63" s="3"/>
      <c r="X63" s="3"/>
      <c r="Y63" s="3"/>
      <c r="Z63" s="3"/>
    </row>
    <row r="64" spans="1:26" ht="12.75" customHeight="1">
      <c r="A64" s="3"/>
      <c r="B64" s="3"/>
      <c r="C64" s="3"/>
      <c r="D64" s="2"/>
      <c r="E64" s="2"/>
      <c r="F64" s="2"/>
      <c r="G64" s="3"/>
      <c r="H64" s="3"/>
      <c r="I64" s="3"/>
      <c r="J64" s="3"/>
      <c r="K64" s="3"/>
      <c r="L64" s="3"/>
      <c r="M64" s="3"/>
      <c r="N64" s="3"/>
      <c r="O64" s="3"/>
      <c r="P64" s="3"/>
      <c r="Q64" s="3"/>
      <c r="R64" s="3"/>
      <c r="S64" s="3"/>
      <c r="T64" s="3"/>
      <c r="U64" s="3"/>
      <c r="V64" s="3"/>
      <c r="W64" s="3"/>
      <c r="X64" s="3"/>
      <c r="Y64" s="3"/>
      <c r="Z64" s="3"/>
    </row>
    <row r="65" spans="1:26" ht="12.75" customHeight="1">
      <c r="A65" s="3"/>
      <c r="B65" s="3"/>
      <c r="C65" s="3"/>
      <c r="D65" s="2"/>
      <c r="E65" s="2"/>
      <c r="F65" s="2"/>
      <c r="G65" s="3"/>
      <c r="H65" s="3"/>
      <c r="I65" s="3"/>
      <c r="J65" s="3"/>
      <c r="K65" s="3"/>
      <c r="L65" s="3"/>
      <c r="M65" s="3"/>
      <c r="N65" s="3"/>
      <c r="O65" s="3"/>
      <c r="P65" s="3"/>
      <c r="Q65" s="3"/>
      <c r="R65" s="3"/>
      <c r="S65" s="3"/>
      <c r="T65" s="3"/>
      <c r="U65" s="3"/>
      <c r="V65" s="3"/>
      <c r="W65" s="3"/>
      <c r="X65" s="3"/>
      <c r="Y65" s="3"/>
      <c r="Z65" s="3"/>
    </row>
    <row r="66" spans="1:26" ht="12.75" customHeight="1">
      <c r="A66" s="3"/>
      <c r="B66" s="3"/>
      <c r="C66" s="3"/>
      <c r="D66" s="2"/>
      <c r="E66" s="2"/>
      <c r="F66" s="2"/>
      <c r="G66" s="3"/>
      <c r="H66" s="3"/>
      <c r="I66" s="3"/>
      <c r="J66" s="3"/>
      <c r="K66" s="3"/>
      <c r="L66" s="3"/>
      <c r="M66" s="3"/>
      <c r="N66" s="3"/>
      <c r="O66" s="3"/>
      <c r="P66" s="3"/>
      <c r="Q66" s="3"/>
      <c r="R66" s="3"/>
      <c r="S66" s="3"/>
      <c r="T66" s="3"/>
      <c r="U66" s="3"/>
      <c r="V66" s="3"/>
      <c r="W66" s="3"/>
      <c r="X66" s="3"/>
      <c r="Y66" s="3"/>
      <c r="Z66" s="3"/>
    </row>
    <row r="67" spans="1:26" ht="12.75" customHeight="1">
      <c r="A67" s="3"/>
      <c r="B67" s="3"/>
      <c r="C67" s="3"/>
      <c r="D67" s="2"/>
      <c r="E67" s="2"/>
      <c r="F67" s="2"/>
      <c r="G67" s="3"/>
      <c r="H67" s="3"/>
      <c r="I67" s="3"/>
      <c r="J67" s="3"/>
      <c r="K67" s="3"/>
      <c r="L67" s="3"/>
      <c r="M67" s="3"/>
      <c r="N67" s="3"/>
      <c r="O67" s="3"/>
      <c r="P67" s="3"/>
      <c r="Q67" s="3"/>
      <c r="R67" s="3"/>
      <c r="S67" s="3"/>
      <c r="T67" s="3"/>
      <c r="U67" s="3"/>
      <c r="V67" s="3"/>
      <c r="W67" s="3"/>
      <c r="X67" s="3"/>
      <c r="Y67" s="3"/>
      <c r="Z67" s="3"/>
    </row>
    <row r="68" spans="1:26" ht="12.75" customHeight="1">
      <c r="A68" s="3"/>
      <c r="B68" s="3"/>
      <c r="C68" s="3"/>
      <c r="D68" s="2"/>
      <c r="E68" s="2"/>
      <c r="F68" s="2"/>
      <c r="G68" s="3"/>
      <c r="H68" s="3"/>
      <c r="I68" s="3"/>
      <c r="J68" s="3"/>
      <c r="K68" s="3"/>
      <c r="L68" s="3"/>
      <c r="M68" s="3"/>
      <c r="N68" s="3"/>
      <c r="O68" s="3"/>
      <c r="P68" s="3"/>
      <c r="Q68" s="3"/>
      <c r="R68" s="3"/>
      <c r="S68" s="3"/>
      <c r="T68" s="3"/>
      <c r="U68" s="3"/>
      <c r="V68" s="3"/>
      <c r="W68" s="3"/>
      <c r="X68" s="3"/>
      <c r="Y68" s="3"/>
      <c r="Z68" s="3"/>
    </row>
    <row r="69" spans="1:26" ht="12.75" customHeight="1">
      <c r="A69" s="3"/>
      <c r="B69" s="3"/>
      <c r="C69" s="3"/>
      <c r="D69" s="2"/>
      <c r="E69" s="2"/>
      <c r="F69" s="2"/>
      <c r="G69" s="3"/>
      <c r="H69" s="3"/>
      <c r="I69" s="3"/>
      <c r="J69" s="3"/>
      <c r="K69" s="3"/>
      <c r="L69" s="3"/>
      <c r="M69" s="3"/>
      <c r="N69" s="3"/>
      <c r="O69" s="3"/>
      <c r="P69" s="3"/>
      <c r="Q69" s="3"/>
      <c r="R69" s="3"/>
      <c r="S69" s="3"/>
      <c r="T69" s="3"/>
      <c r="U69" s="3"/>
      <c r="V69" s="3"/>
      <c r="W69" s="3"/>
      <c r="X69" s="3"/>
      <c r="Y69" s="3"/>
      <c r="Z69" s="3"/>
    </row>
    <row r="70" spans="1:26" ht="12.75" customHeight="1">
      <c r="A70" s="3"/>
      <c r="B70" s="3"/>
      <c r="C70" s="3"/>
      <c r="D70" s="2"/>
      <c r="E70" s="2"/>
      <c r="F70" s="2"/>
      <c r="G70" s="3"/>
      <c r="H70" s="3"/>
      <c r="I70" s="3"/>
      <c r="J70" s="3"/>
      <c r="K70" s="3"/>
      <c r="L70" s="3"/>
      <c r="M70" s="3"/>
      <c r="N70" s="3"/>
      <c r="O70" s="3"/>
      <c r="P70" s="3"/>
      <c r="Q70" s="3"/>
      <c r="R70" s="3"/>
      <c r="S70" s="3"/>
      <c r="T70" s="3"/>
      <c r="U70" s="3"/>
      <c r="V70" s="3"/>
      <c r="W70" s="3"/>
      <c r="X70" s="3"/>
      <c r="Y70" s="3"/>
      <c r="Z70" s="3"/>
    </row>
    <row r="71" spans="1:26" ht="12.75" customHeight="1">
      <c r="A71" s="3"/>
      <c r="B71" s="3"/>
      <c r="C71" s="3"/>
      <c r="D71" s="2"/>
      <c r="E71" s="2"/>
      <c r="F71" s="2"/>
      <c r="G71" s="3"/>
      <c r="H71" s="3"/>
      <c r="I71" s="3"/>
      <c r="J71" s="3"/>
      <c r="K71" s="3"/>
      <c r="L71" s="3"/>
      <c r="M71" s="3"/>
      <c r="N71" s="3"/>
      <c r="O71" s="3"/>
      <c r="P71" s="3"/>
      <c r="Q71" s="3"/>
      <c r="R71" s="3"/>
      <c r="S71" s="3"/>
      <c r="T71" s="3"/>
      <c r="U71" s="3"/>
      <c r="V71" s="3"/>
      <c r="W71" s="3"/>
      <c r="X71" s="3"/>
      <c r="Y71" s="3"/>
      <c r="Z71" s="3"/>
    </row>
    <row r="72" spans="1:26" ht="12.75" customHeight="1">
      <c r="A72" s="3"/>
      <c r="B72" s="3"/>
      <c r="C72" s="3"/>
      <c r="D72" s="2"/>
      <c r="E72" s="2"/>
      <c r="F72" s="2"/>
      <c r="G72" s="3"/>
      <c r="H72" s="3"/>
      <c r="I72" s="3"/>
      <c r="J72" s="3"/>
      <c r="K72" s="3"/>
      <c r="L72" s="3"/>
      <c r="M72" s="3"/>
      <c r="N72" s="3"/>
      <c r="O72" s="3"/>
      <c r="P72" s="3"/>
      <c r="Q72" s="3"/>
      <c r="R72" s="3"/>
      <c r="S72" s="3"/>
      <c r="T72" s="3"/>
      <c r="U72" s="3"/>
      <c r="V72" s="3"/>
      <c r="W72" s="3"/>
      <c r="X72" s="3"/>
      <c r="Y72" s="3"/>
      <c r="Z72" s="3"/>
    </row>
    <row r="73" spans="1:26" ht="12.75" customHeight="1">
      <c r="A73" s="3"/>
      <c r="B73" s="3"/>
      <c r="C73" s="3"/>
      <c r="D73" s="2"/>
      <c r="E73" s="2"/>
      <c r="F73" s="2"/>
      <c r="G73" s="3"/>
      <c r="H73" s="3"/>
      <c r="I73" s="3"/>
      <c r="J73" s="3"/>
      <c r="K73" s="3"/>
      <c r="L73" s="3"/>
      <c r="M73" s="3"/>
      <c r="N73" s="3"/>
      <c r="O73" s="3"/>
      <c r="P73" s="3"/>
      <c r="Q73" s="3"/>
      <c r="R73" s="3"/>
      <c r="S73" s="3"/>
      <c r="T73" s="3"/>
      <c r="U73" s="3"/>
      <c r="V73" s="3"/>
      <c r="W73" s="3"/>
      <c r="X73" s="3"/>
      <c r="Y73" s="3"/>
      <c r="Z73" s="3"/>
    </row>
    <row r="74" spans="1:26" ht="12.75" customHeight="1">
      <c r="A74" s="3"/>
      <c r="B74" s="3"/>
      <c r="C74" s="3"/>
      <c r="D74" s="2"/>
      <c r="E74" s="2"/>
      <c r="F74" s="2"/>
      <c r="G74" s="3"/>
      <c r="H74" s="3"/>
      <c r="I74" s="3"/>
      <c r="J74" s="3"/>
      <c r="K74" s="3"/>
      <c r="L74" s="3"/>
      <c r="M74" s="3"/>
      <c r="N74" s="3"/>
      <c r="O74" s="3"/>
      <c r="P74" s="3"/>
      <c r="Q74" s="3"/>
      <c r="R74" s="3"/>
      <c r="S74" s="3"/>
      <c r="T74" s="3"/>
      <c r="U74" s="3"/>
      <c r="V74" s="3"/>
      <c r="W74" s="3"/>
      <c r="X74" s="3"/>
      <c r="Y74" s="3"/>
      <c r="Z74" s="3"/>
    </row>
    <row r="75" spans="1:26" ht="12.75" customHeight="1">
      <c r="A75" s="3"/>
      <c r="B75" s="3"/>
      <c r="C75" s="3"/>
      <c r="D75" s="2"/>
      <c r="E75" s="2"/>
      <c r="F75" s="2"/>
      <c r="G75" s="3"/>
      <c r="H75" s="3"/>
      <c r="I75" s="3"/>
      <c r="J75" s="3"/>
      <c r="K75" s="3"/>
      <c r="L75" s="3"/>
      <c r="M75" s="3"/>
      <c r="N75" s="3"/>
      <c r="O75" s="3"/>
      <c r="P75" s="3"/>
      <c r="Q75" s="3"/>
      <c r="R75" s="3"/>
      <c r="S75" s="3"/>
      <c r="T75" s="3"/>
      <c r="U75" s="3"/>
      <c r="V75" s="3"/>
      <c r="W75" s="3"/>
      <c r="X75" s="3"/>
      <c r="Y75" s="3"/>
      <c r="Z75" s="3"/>
    </row>
    <row r="76" spans="1:26" ht="12.75" customHeight="1">
      <c r="A76" s="3"/>
      <c r="B76" s="3"/>
      <c r="C76" s="3"/>
      <c r="D76" s="2"/>
      <c r="E76" s="2"/>
      <c r="F76" s="2"/>
      <c r="G76" s="3"/>
      <c r="H76" s="3"/>
      <c r="I76" s="3"/>
      <c r="J76" s="3"/>
      <c r="K76" s="3"/>
      <c r="L76" s="3"/>
      <c r="M76" s="3"/>
      <c r="N76" s="3"/>
      <c r="O76" s="3"/>
      <c r="P76" s="3"/>
      <c r="Q76" s="3"/>
      <c r="R76" s="3"/>
      <c r="S76" s="3"/>
      <c r="T76" s="3"/>
      <c r="U76" s="3"/>
      <c r="V76" s="3"/>
      <c r="W76" s="3"/>
      <c r="X76" s="3"/>
      <c r="Y76" s="3"/>
      <c r="Z76" s="3"/>
    </row>
    <row r="77" spans="1:26" ht="12.75" customHeight="1">
      <c r="A77" s="3"/>
      <c r="B77" s="3"/>
      <c r="C77" s="3"/>
      <c r="D77" s="2"/>
      <c r="E77" s="2"/>
      <c r="F77" s="2"/>
      <c r="G77" s="3"/>
      <c r="H77" s="3"/>
      <c r="I77" s="3"/>
      <c r="J77" s="3"/>
      <c r="K77" s="3"/>
      <c r="L77" s="3"/>
      <c r="M77" s="3"/>
      <c r="N77" s="3"/>
      <c r="O77" s="3"/>
      <c r="P77" s="3"/>
      <c r="Q77" s="3"/>
      <c r="R77" s="3"/>
      <c r="S77" s="3"/>
      <c r="T77" s="3"/>
      <c r="U77" s="3"/>
      <c r="V77" s="3"/>
      <c r="W77" s="3"/>
      <c r="X77" s="3"/>
      <c r="Y77" s="3"/>
      <c r="Z77" s="3"/>
    </row>
    <row r="78" spans="1:26" ht="12.75" customHeight="1">
      <c r="A78" s="3"/>
      <c r="B78" s="3"/>
      <c r="C78" s="3"/>
      <c r="D78" s="2"/>
      <c r="E78" s="2"/>
      <c r="F78" s="2"/>
      <c r="G78" s="3"/>
      <c r="H78" s="3"/>
      <c r="I78" s="3"/>
      <c r="J78" s="3"/>
      <c r="K78" s="3"/>
      <c r="L78" s="3"/>
      <c r="M78" s="3"/>
      <c r="N78" s="3"/>
      <c r="O78" s="3"/>
      <c r="P78" s="3"/>
      <c r="Q78" s="3"/>
      <c r="R78" s="3"/>
      <c r="S78" s="3"/>
      <c r="T78" s="3"/>
      <c r="U78" s="3"/>
      <c r="V78" s="3"/>
      <c r="W78" s="3"/>
      <c r="X78" s="3"/>
      <c r="Y78" s="3"/>
      <c r="Z78" s="3"/>
    </row>
    <row r="79" spans="1:26" ht="12.75" customHeight="1">
      <c r="A79" s="3"/>
      <c r="B79" s="3"/>
      <c r="C79" s="3"/>
      <c r="D79" s="2"/>
      <c r="E79" s="2"/>
      <c r="F79" s="2"/>
      <c r="G79" s="3"/>
      <c r="H79" s="3"/>
      <c r="I79" s="3"/>
      <c r="J79" s="3"/>
      <c r="K79" s="3"/>
      <c r="L79" s="3"/>
      <c r="M79" s="3"/>
      <c r="N79" s="3"/>
      <c r="O79" s="3"/>
      <c r="P79" s="3"/>
      <c r="Q79" s="3"/>
      <c r="R79" s="3"/>
      <c r="S79" s="3"/>
      <c r="T79" s="3"/>
      <c r="U79" s="3"/>
      <c r="V79" s="3"/>
      <c r="W79" s="3"/>
      <c r="X79" s="3"/>
      <c r="Y79" s="3"/>
      <c r="Z79" s="3"/>
    </row>
    <row r="80" spans="1:26" ht="12.75" customHeight="1">
      <c r="A80" s="3"/>
      <c r="B80" s="3"/>
      <c r="C80" s="3"/>
      <c r="D80" s="2"/>
      <c r="E80" s="2"/>
      <c r="F80" s="2"/>
      <c r="G80" s="3"/>
      <c r="H80" s="3"/>
      <c r="I80" s="3"/>
      <c r="J80" s="3"/>
      <c r="K80" s="3"/>
      <c r="L80" s="3"/>
      <c r="M80" s="3"/>
      <c r="N80" s="3"/>
      <c r="O80" s="3"/>
      <c r="P80" s="3"/>
      <c r="Q80" s="3"/>
      <c r="R80" s="3"/>
      <c r="S80" s="3"/>
      <c r="T80" s="3"/>
      <c r="U80" s="3"/>
      <c r="V80" s="3"/>
      <c r="W80" s="3"/>
      <c r="X80" s="3"/>
      <c r="Y80" s="3"/>
      <c r="Z80" s="3"/>
    </row>
    <row r="81" spans="1:26" ht="12.75" customHeight="1">
      <c r="A81" s="3"/>
      <c r="B81" s="3"/>
      <c r="C81" s="3"/>
      <c r="D81" s="2"/>
      <c r="E81" s="2"/>
      <c r="F81" s="2"/>
      <c r="G81" s="3"/>
      <c r="H81" s="3"/>
      <c r="I81" s="3"/>
      <c r="J81" s="3"/>
      <c r="K81" s="3"/>
      <c r="L81" s="3"/>
      <c r="M81" s="3"/>
      <c r="N81" s="3"/>
      <c r="O81" s="3"/>
      <c r="P81" s="3"/>
      <c r="Q81" s="3"/>
      <c r="R81" s="3"/>
      <c r="S81" s="3"/>
      <c r="T81" s="3"/>
      <c r="U81" s="3"/>
      <c r="V81" s="3"/>
      <c r="W81" s="3"/>
      <c r="X81" s="3"/>
      <c r="Y81" s="3"/>
      <c r="Z81" s="3"/>
    </row>
    <row r="82" spans="1:26" ht="12.75" customHeight="1">
      <c r="A82" s="3"/>
      <c r="B82" s="3"/>
      <c r="C82" s="3"/>
      <c r="D82" s="2"/>
      <c r="E82" s="2"/>
      <c r="F82" s="2"/>
      <c r="G82" s="3"/>
      <c r="H82" s="3"/>
      <c r="I82" s="3"/>
      <c r="J82" s="3"/>
      <c r="K82" s="3"/>
      <c r="L82" s="3"/>
      <c r="M82" s="3"/>
      <c r="N82" s="3"/>
      <c r="O82" s="3"/>
      <c r="P82" s="3"/>
      <c r="Q82" s="3"/>
      <c r="R82" s="3"/>
      <c r="S82" s="3"/>
      <c r="T82" s="3"/>
      <c r="U82" s="3"/>
      <c r="V82" s="3"/>
      <c r="W82" s="3"/>
      <c r="X82" s="3"/>
      <c r="Y82" s="3"/>
      <c r="Z82" s="3"/>
    </row>
    <row r="83" spans="1:26" ht="12.75" customHeight="1">
      <c r="A83" s="3"/>
      <c r="B83" s="3"/>
      <c r="C83" s="3"/>
      <c r="D83" s="2"/>
      <c r="E83" s="2"/>
      <c r="F83" s="2"/>
      <c r="G83" s="3"/>
      <c r="H83" s="3"/>
      <c r="I83" s="3"/>
      <c r="J83" s="3"/>
      <c r="K83" s="3"/>
      <c r="L83" s="3"/>
      <c r="M83" s="3"/>
      <c r="N83" s="3"/>
      <c r="O83" s="3"/>
      <c r="P83" s="3"/>
      <c r="Q83" s="3"/>
      <c r="R83" s="3"/>
      <c r="S83" s="3"/>
      <c r="T83" s="3"/>
      <c r="U83" s="3"/>
      <c r="V83" s="3"/>
      <c r="W83" s="3"/>
      <c r="X83" s="3"/>
      <c r="Y83" s="3"/>
      <c r="Z83" s="3"/>
    </row>
    <row r="84" spans="1:26" ht="12.75" customHeight="1">
      <c r="A84" s="3"/>
      <c r="B84" s="3"/>
      <c r="C84" s="3"/>
      <c r="D84" s="2"/>
      <c r="E84" s="2"/>
      <c r="F84" s="2"/>
      <c r="G84" s="3"/>
      <c r="H84" s="3"/>
      <c r="I84" s="3"/>
      <c r="J84" s="3"/>
      <c r="K84" s="3"/>
      <c r="L84" s="3"/>
      <c r="M84" s="3"/>
      <c r="N84" s="3"/>
      <c r="O84" s="3"/>
      <c r="P84" s="3"/>
      <c r="Q84" s="3"/>
      <c r="R84" s="3"/>
      <c r="S84" s="3"/>
      <c r="T84" s="3"/>
      <c r="U84" s="3"/>
      <c r="V84" s="3"/>
      <c r="W84" s="3"/>
      <c r="X84" s="3"/>
      <c r="Y84" s="3"/>
      <c r="Z84" s="3"/>
    </row>
    <row r="85" spans="1:26" ht="12.75" customHeight="1">
      <c r="A85" s="3"/>
      <c r="B85" s="3"/>
      <c r="C85" s="3"/>
      <c r="D85" s="2"/>
      <c r="E85" s="2"/>
      <c r="F85" s="2"/>
      <c r="G85" s="3"/>
      <c r="H85" s="3"/>
      <c r="I85" s="3"/>
      <c r="J85" s="3"/>
      <c r="K85" s="3"/>
      <c r="L85" s="3"/>
      <c r="M85" s="3"/>
      <c r="N85" s="3"/>
      <c r="O85" s="3"/>
      <c r="P85" s="3"/>
      <c r="Q85" s="3"/>
      <c r="R85" s="3"/>
      <c r="S85" s="3"/>
      <c r="T85" s="3"/>
      <c r="U85" s="3"/>
      <c r="V85" s="3"/>
      <c r="W85" s="3"/>
      <c r="X85" s="3"/>
      <c r="Y85" s="3"/>
      <c r="Z85" s="3"/>
    </row>
    <row r="86" spans="1:26" ht="12.75" customHeight="1">
      <c r="A86" s="3"/>
      <c r="B86" s="3"/>
      <c r="C86" s="3"/>
      <c r="D86" s="2"/>
      <c r="E86" s="2"/>
      <c r="F86" s="2"/>
      <c r="G86" s="3"/>
      <c r="H86" s="3"/>
      <c r="I86" s="3"/>
      <c r="J86" s="3"/>
      <c r="K86" s="3"/>
      <c r="L86" s="3"/>
      <c r="M86" s="3"/>
      <c r="N86" s="3"/>
      <c r="O86" s="3"/>
      <c r="P86" s="3"/>
      <c r="Q86" s="3"/>
      <c r="R86" s="3"/>
      <c r="S86" s="3"/>
      <c r="T86" s="3"/>
      <c r="U86" s="3"/>
      <c r="V86" s="3"/>
      <c r="W86" s="3"/>
      <c r="X86" s="3"/>
      <c r="Y86" s="3"/>
      <c r="Z86" s="3"/>
    </row>
    <row r="87" spans="1:26" ht="12.75" customHeight="1">
      <c r="A87" s="3"/>
      <c r="B87" s="3"/>
      <c r="C87" s="3"/>
      <c r="D87" s="2"/>
      <c r="E87" s="2"/>
      <c r="F87" s="2"/>
      <c r="G87" s="3"/>
      <c r="H87" s="3"/>
      <c r="I87" s="3"/>
      <c r="J87" s="3"/>
      <c r="K87" s="3"/>
      <c r="L87" s="3"/>
      <c r="M87" s="3"/>
      <c r="N87" s="3"/>
      <c r="O87" s="3"/>
      <c r="P87" s="3"/>
      <c r="Q87" s="3"/>
      <c r="R87" s="3"/>
      <c r="S87" s="3"/>
      <c r="T87" s="3"/>
      <c r="U87" s="3"/>
      <c r="V87" s="3"/>
      <c r="W87" s="3"/>
      <c r="X87" s="3"/>
      <c r="Y87" s="3"/>
      <c r="Z87" s="3"/>
    </row>
    <row r="88" spans="1:26" ht="12.75" customHeight="1">
      <c r="A88" s="3"/>
      <c r="B88" s="3"/>
      <c r="C88" s="3"/>
      <c r="D88" s="2"/>
      <c r="E88" s="2"/>
      <c r="F88" s="2"/>
      <c r="G88" s="3"/>
      <c r="H88" s="3"/>
      <c r="I88" s="3"/>
      <c r="J88" s="3"/>
      <c r="K88" s="3"/>
      <c r="L88" s="3"/>
      <c r="M88" s="3"/>
      <c r="N88" s="3"/>
      <c r="O88" s="3"/>
      <c r="P88" s="3"/>
      <c r="Q88" s="3"/>
      <c r="R88" s="3"/>
      <c r="S88" s="3"/>
      <c r="T88" s="3"/>
      <c r="U88" s="3"/>
      <c r="V88" s="3"/>
      <c r="W88" s="3"/>
      <c r="X88" s="3"/>
      <c r="Y88" s="3"/>
      <c r="Z88" s="3"/>
    </row>
    <row r="89" spans="1:26" ht="12.75" customHeight="1">
      <c r="A89" s="3"/>
      <c r="B89" s="3"/>
      <c r="C89" s="3"/>
      <c r="D89" s="2"/>
      <c r="E89" s="2"/>
      <c r="F89" s="2"/>
      <c r="G89" s="3"/>
      <c r="H89" s="3"/>
      <c r="I89" s="3"/>
      <c r="J89" s="3"/>
      <c r="K89" s="3"/>
      <c r="L89" s="3"/>
      <c r="M89" s="3"/>
      <c r="N89" s="3"/>
      <c r="O89" s="3"/>
      <c r="P89" s="3"/>
      <c r="Q89" s="3"/>
      <c r="R89" s="3"/>
      <c r="S89" s="3"/>
      <c r="T89" s="3"/>
      <c r="U89" s="3"/>
      <c r="V89" s="3"/>
      <c r="W89" s="3"/>
      <c r="X89" s="3"/>
      <c r="Y89" s="3"/>
      <c r="Z89" s="3"/>
    </row>
    <row r="90" spans="1:26" ht="12.75" customHeight="1">
      <c r="A90" s="3"/>
      <c r="B90" s="3"/>
      <c r="C90" s="3"/>
      <c r="D90" s="2"/>
      <c r="E90" s="2"/>
      <c r="F90" s="2"/>
      <c r="G90" s="3"/>
      <c r="H90" s="3"/>
      <c r="I90" s="3"/>
      <c r="J90" s="3"/>
      <c r="K90" s="3"/>
      <c r="L90" s="3"/>
      <c r="M90" s="3"/>
      <c r="N90" s="3"/>
      <c r="O90" s="3"/>
      <c r="P90" s="3"/>
      <c r="Q90" s="3"/>
      <c r="R90" s="3"/>
      <c r="S90" s="3"/>
      <c r="T90" s="3"/>
      <c r="U90" s="3"/>
      <c r="V90" s="3"/>
      <c r="W90" s="3"/>
      <c r="X90" s="3"/>
      <c r="Y90" s="3"/>
      <c r="Z90" s="3"/>
    </row>
    <row r="91" spans="1:26" ht="12.75" customHeight="1">
      <c r="A91" s="3"/>
      <c r="B91" s="3"/>
      <c r="C91" s="3"/>
      <c r="D91" s="2"/>
      <c r="E91" s="2"/>
      <c r="F91" s="2"/>
      <c r="G91" s="3"/>
      <c r="H91" s="3"/>
      <c r="I91" s="3"/>
      <c r="J91" s="3"/>
      <c r="K91" s="3"/>
      <c r="L91" s="3"/>
      <c r="M91" s="3"/>
      <c r="N91" s="3"/>
      <c r="O91" s="3"/>
      <c r="P91" s="3"/>
      <c r="Q91" s="3"/>
      <c r="R91" s="3"/>
      <c r="S91" s="3"/>
      <c r="T91" s="3"/>
      <c r="U91" s="3"/>
      <c r="V91" s="3"/>
      <c r="W91" s="3"/>
      <c r="X91" s="3"/>
      <c r="Y91" s="3"/>
      <c r="Z91" s="3"/>
    </row>
    <row r="92" spans="1:26" ht="12.75" customHeight="1">
      <c r="A92" s="3"/>
      <c r="B92" s="3"/>
      <c r="C92" s="3"/>
      <c r="D92" s="2"/>
      <c r="E92" s="2"/>
      <c r="F92" s="2"/>
      <c r="G92" s="3"/>
      <c r="H92" s="3"/>
      <c r="I92" s="3"/>
      <c r="J92" s="3"/>
      <c r="K92" s="3"/>
      <c r="L92" s="3"/>
      <c r="M92" s="3"/>
      <c r="N92" s="3"/>
      <c r="O92" s="3"/>
      <c r="P92" s="3"/>
      <c r="Q92" s="3"/>
      <c r="R92" s="3"/>
      <c r="S92" s="3"/>
      <c r="T92" s="3"/>
      <c r="U92" s="3"/>
      <c r="V92" s="3"/>
      <c r="W92" s="3"/>
      <c r="X92" s="3"/>
      <c r="Y92" s="3"/>
      <c r="Z92" s="3"/>
    </row>
    <row r="93" spans="1:26" ht="12.75" customHeight="1">
      <c r="A93" s="3"/>
      <c r="B93" s="3"/>
      <c r="C93" s="3"/>
      <c r="D93" s="2"/>
      <c r="E93" s="2"/>
      <c r="F93" s="2"/>
      <c r="G93" s="3"/>
      <c r="H93" s="3"/>
      <c r="I93" s="3"/>
      <c r="J93" s="3"/>
      <c r="K93" s="3"/>
      <c r="L93" s="3"/>
      <c r="M93" s="3"/>
      <c r="N93" s="3"/>
      <c r="O93" s="3"/>
      <c r="P93" s="3"/>
      <c r="Q93" s="3"/>
      <c r="R93" s="3"/>
      <c r="S93" s="3"/>
      <c r="T93" s="3"/>
      <c r="U93" s="3"/>
      <c r="V93" s="3"/>
      <c r="W93" s="3"/>
      <c r="X93" s="3"/>
      <c r="Y93" s="3"/>
      <c r="Z93" s="3"/>
    </row>
    <row r="94" spans="1:26" ht="12.75" customHeight="1">
      <c r="A94" s="3"/>
      <c r="B94" s="3"/>
      <c r="C94" s="3"/>
      <c r="D94" s="2"/>
      <c r="E94" s="2"/>
      <c r="F94" s="2"/>
      <c r="G94" s="3"/>
      <c r="H94" s="3"/>
      <c r="I94" s="3"/>
      <c r="J94" s="3"/>
      <c r="K94" s="3"/>
      <c r="L94" s="3"/>
      <c r="M94" s="3"/>
      <c r="N94" s="3"/>
      <c r="O94" s="3"/>
      <c r="P94" s="3"/>
      <c r="Q94" s="3"/>
      <c r="R94" s="3"/>
      <c r="S94" s="3"/>
      <c r="T94" s="3"/>
      <c r="U94" s="3"/>
      <c r="V94" s="3"/>
      <c r="W94" s="3"/>
      <c r="X94" s="3"/>
      <c r="Y94" s="3"/>
      <c r="Z94" s="3"/>
    </row>
    <row r="95" spans="1:26" ht="12.75" customHeight="1">
      <c r="A95" s="3"/>
      <c r="B95" s="3"/>
      <c r="C95" s="3"/>
      <c r="D95" s="2"/>
      <c r="E95" s="2"/>
      <c r="F95" s="2"/>
      <c r="G95" s="3"/>
      <c r="H95" s="3"/>
      <c r="I95" s="3"/>
      <c r="J95" s="3"/>
      <c r="K95" s="3"/>
      <c r="L95" s="3"/>
      <c r="M95" s="3"/>
      <c r="N95" s="3"/>
      <c r="O95" s="3"/>
      <c r="P95" s="3"/>
      <c r="Q95" s="3"/>
      <c r="R95" s="3"/>
      <c r="S95" s="3"/>
      <c r="T95" s="3"/>
      <c r="U95" s="3"/>
      <c r="V95" s="3"/>
      <c r="W95" s="3"/>
      <c r="X95" s="3"/>
      <c r="Y95" s="3"/>
      <c r="Z95" s="3"/>
    </row>
    <row r="96" spans="1:26" ht="12.75" customHeight="1">
      <c r="A96" s="3"/>
      <c r="B96" s="3"/>
      <c r="C96" s="3"/>
      <c r="D96" s="2"/>
      <c r="E96" s="2"/>
      <c r="F96" s="2"/>
      <c r="G96" s="3"/>
      <c r="H96" s="3"/>
      <c r="I96" s="3"/>
      <c r="J96" s="3"/>
      <c r="K96" s="3"/>
      <c r="L96" s="3"/>
      <c r="M96" s="3"/>
      <c r="N96" s="3"/>
      <c r="O96" s="3"/>
      <c r="P96" s="3"/>
      <c r="Q96" s="3"/>
      <c r="R96" s="3"/>
      <c r="S96" s="3"/>
      <c r="T96" s="3"/>
      <c r="U96" s="3"/>
      <c r="V96" s="3"/>
      <c r="W96" s="3"/>
      <c r="X96" s="3"/>
      <c r="Y96" s="3"/>
      <c r="Z96" s="3"/>
    </row>
    <row r="97" spans="1:26" ht="12.75" customHeight="1">
      <c r="A97" s="3"/>
      <c r="B97" s="3"/>
      <c r="C97" s="3"/>
      <c r="D97" s="2"/>
      <c r="E97" s="2"/>
      <c r="F97" s="2"/>
      <c r="G97" s="3"/>
      <c r="H97" s="3"/>
      <c r="I97" s="3"/>
      <c r="J97" s="3"/>
      <c r="K97" s="3"/>
      <c r="L97" s="3"/>
      <c r="M97" s="3"/>
      <c r="N97" s="3"/>
      <c r="O97" s="3"/>
      <c r="P97" s="3"/>
      <c r="Q97" s="3"/>
      <c r="R97" s="3"/>
      <c r="S97" s="3"/>
      <c r="T97" s="3"/>
      <c r="U97" s="3"/>
      <c r="V97" s="3"/>
      <c r="W97" s="3"/>
      <c r="X97" s="3"/>
      <c r="Y97" s="3"/>
      <c r="Z97" s="3"/>
    </row>
    <row r="98" spans="1:26" ht="12.75" customHeight="1">
      <c r="A98" s="3"/>
      <c r="B98" s="3"/>
      <c r="C98" s="3"/>
      <c r="D98" s="2"/>
      <c r="E98" s="2"/>
      <c r="F98" s="2"/>
      <c r="G98" s="3"/>
      <c r="H98" s="3"/>
      <c r="I98" s="3"/>
      <c r="J98" s="3"/>
      <c r="K98" s="3"/>
      <c r="L98" s="3"/>
      <c r="M98" s="3"/>
      <c r="N98" s="3"/>
      <c r="O98" s="3"/>
      <c r="P98" s="3"/>
      <c r="Q98" s="3"/>
      <c r="R98" s="3"/>
      <c r="S98" s="3"/>
      <c r="T98" s="3"/>
      <c r="U98" s="3"/>
      <c r="V98" s="3"/>
      <c r="W98" s="3"/>
      <c r="X98" s="3"/>
      <c r="Y98" s="3"/>
      <c r="Z98" s="3"/>
    </row>
    <row r="99" spans="1:26" ht="12.75" customHeight="1">
      <c r="A99" s="3"/>
      <c r="B99" s="3"/>
      <c r="C99" s="3"/>
      <c r="D99" s="2"/>
      <c r="E99" s="2"/>
      <c r="F99" s="2"/>
      <c r="G99" s="3"/>
      <c r="H99" s="3"/>
      <c r="I99" s="3"/>
      <c r="J99" s="3"/>
      <c r="K99" s="3"/>
      <c r="L99" s="3"/>
      <c r="M99" s="3"/>
      <c r="N99" s="3"/>
      <c r="O99" s="3"/>
      <c r="P99" s="3"/>
      <c r="Q99" s="3"/>
      <c r="R99" s="3"/>
      <c r="S99" s="3"/>
      <c r="T99" s="3"/>
      <c r="U99" s="3"/>
      <c r="V99" s="3"/>
      <c r="W99" s="3"/>
      <c r="X99" s="3"/>
      <c r="Y99" s="3"/>
      <c r="Z99" s="3"/>
    </row>
    <row r="100" spans="1:26" ht="12.75" customHeight="1">
      <c r="A100" s="3"/>
      <c r="B100" s="3"/>
      <c r="C100" s="3"/>
      <c r="D100" s="2"/>
      <c r="E100" s="2"/>
      <c r="F100" s="2"/>
      <c r="G100" s="3"/>
      <c r="H100" s="3"/>
      <c r="I100" s="3"/>
      <c r="J100" s="3"/>
      <c r="K100" s="3"/>
      <c r="L100" s="3"/>
      <c r="M100" s="3"/>
      <c r="N100" s="3"/>
      <c r="O100" s="3"/>
      <c r="P100" s="3"/>
      <c r="Q100" s="3"/>
      <c r="R100" s="3"/>
      <c r="S100" s="3"/>
      <c r="T100" s="3"/>
      <c r="U100" s="3"/>
      <c r="V100" s="3"/>
      <c r="W100" s="3"/>
      <c r="X100" s="3"/>
      <c r="Y100" s="3"/>
      <c r="Z100" s="3"/>
    </row>
    <row r="101" spans="1:26" ht="12.75" customHeight="1">
      <c r="A101" s="3"/>
      <c r="B101" s="3"/>
      <c r="C101" s="3"/>
      <c r="D101" s="2"/>
      <c r="E101" s="2"/>
      <c r="F101" s="2"/>
      <c r="G101" s="3"/>
      <c r="H101" s="3"/>
      <c r="I101" s="3"/>
      <c r="J101" s="3"/>
      <c r="K101" s="3"/>
      <c r="L101" s="3"/>
      <c r="M101" s="3"/>
      <c r="N101" s="3"/>
      <c r="O101" s="3"/>
      <c r="P101" s="3"/>
      <c r="Q101" s="3"/>
      <c r="R101" s="3"/>
      <c r="S101" s="3"/>
      <c r="T101" s="3"/>
      <c r="U101" s="3"/>
      <c r="V101" s="3"/>
      <c r="W101" s="3"/>
      <c r="X101" s="3"/>
      <c r="Y101" s="3"/>
      <c r="Z101" s="3"/>
    </row>
    <row r="102" spans="1:26" ht="12.75" customHeight="1">
      <c r="A102" s="3"/>
      <c r="B102" s="3"/>
      <c r="C102" s="3"/>
      <c r="D102" s="2"/>
      <c r="E102" s="2"/>
      <c r="F102" s="2"/>
      <c r="G102" s="3"/>
      <c r="H102" s="3"/>
      <c r="I102" s="3"/>
      <c r="J102" s="3"/>
      <c r="K102" s="3"/>
      <c r="L102" s="3"/>
      <c r="M102" s="3"/>
      <c r="N102" s="3"/>
      <c r="O102" s="3"/>
      <c r="P102" s="3"/>
      <c r="Q102" s="3"/>
      <c r="R102" s="3"/>
      <c r="S102" s="3"/>
      <c r="T102" s="3"/>
      <c r="U102" s="3"/>
      <c r="V102" s="3"/>
      <c r="W102" s="3"/>
      <c r="X102" s="3"/>
      <c r="Y102" s="3"/>
      <c r="Z102" s="3"/>
    </row>
    <row r="103" spans="1:26" ht="12.75" customHeight="1">
      <c r="A103" s="3"/>
      <c r="B103" s="3"/>
      <c r="C103" s="3"/>
      <c r="D103" s="2"/>
      <c r="E103" s="2"/>
      <c r="F103" s="2"/>
      <c r="G103" s="3"/>
      <c r="H103" s="3"/>
      <c r="I103" s="3"/>
      <c r="J103" s="3"/>
      <c r="K103" s="3"/>
      <c r="L103" s="3"/>
      <c r="M103" s="3"/>
      <c r="N103" s="3"/>
      <c r="O103" s="3"/>
      <c r="P103" s="3"/>
      <c r="Q103" s="3"/>
      <c r="R103" s="3"/>
      <c r="S103" s="3"/>
      <c r="T103" s="3"/>
      <c r="U103" s="3"/>
      <c r="V103" s="3"/>
      <c r="W103" s="3"/>
      <c r="X103" s="3"/>
      <c r="Y103" s="3"/>
      <c r="Z103" s="3"/>
    </row>
    <row r="104" spans="1:26" ht="12.75" customHeight="1">
      <c r="A104" s="3"/>
      <c r="B104" s="3"/>
      <c r="C104" s="3"/>
      <c r="D104" s="2"/>
      <c r="E104" s="2"/>
      <c r="F104" s="2"/>
      <c r="G104" s="3"/>
      <c r="H104" s="3"/>
      <c r="I104" s="3"/>
      <c r="J104" s="3"/>
      <c r="K104" s="3"/>
      <c r="L104" s="3"/>
      <c r="M104" s="3"/>
      <c r="N104" s="3"/>
      <c r="O104" s="3"/>
      <c r="P104" s="3"/>
      <c r="Q104" s="3"/>
      <c r="R104" s="3"/>
      <c r="S104" s="3"/>
      <c r="T104" s="3"/>
      <c r="U104" s="3"/>
      <c r="V104" s="3"/>
      <c r="W104" s="3"/>
      <c r="X104" s="3"/>
      <c r="Y104" s="3"/>
      <c r="Z104" s="3"/>
    </row>
    <row r="105" spans="1:26" ht="12.75" customHeight="1">
      <c r="A105" s="3"/>
      <c r="B105" s="3"/>
      <c r="C105" s="3"/>
      <c r="D105" s="2"/>
      <c r="E105" s="2"/>
      <c r="F105" s="2"/>
      <c r="G105" s="3"/>
      <c r="H105" s="3"/>
      <c r="I105" s="3"/>
      <c r="J105" s="3"/>
      <c r="K105" s="3"/>
      <c r="L105" s="3"/>
      <c r="M105" s="3"/>
      <c r="N105" s="3"/>
      <c r="O105" s="3"/>
      <c r="P105" s="3"/>
      <c r="Q105" s="3"/>
      <c r="R105" s="3"/>
      <c r="S105" s="3"/>
      <c r="T105" s="3"/>
      <c r="U105" s="3"/>
      <c r="V105" s="3"/>
      <c r="W105" s="3"/>
      <c r="X105" s="3"/>
      <c r="Y105" s="3"/>
      <c r="Z105" s="3"/>
    </row>
    <row r="106" spans="1:26" ht="12.75" customHeight="1">
      <c r="A106" s="3"/>
      <c r="B106" s="3"/>
      <c r="C106" s="3"/>
      <c r="D106" s="2"/>
      <c r="E106" s="2"/>
      <c r="F106" s="2"/>
      <c r="G106" s="3"/>
      <c r="H106" s="3"/>
      <c r="I106" s="3"/>
      <c r="J106" s="3"/>
      <c r="K106" s="3"/>
      <c r="L106" s="3"/>
      <c r="M106" s="3"/>
      <c r="N106" s="3"/>
      <c r="O106" s="3"/>
      <c r="P106" s="3"/>
      <c r="Q106" s="3"/>
      <c r="R106" s="3"/>
      <c r="S106" s="3"/>
      <c r="T106" s="3"/>
      <c r="U106" s="3"/>
      <c r="V106" s="3"/>
      <c r="W106" s="3"/>
      <c r="X106" s="3"/>
      <c r="Y106" s="3"/>
      <c r="Z106" s="3"/>
    </row>
    <row r="107" spans="1:26" ht="12.75" customHeight="1">
      <c r="A107" s="3"/>
      <c r="B107" s="3"/>
      <c r="C107" s="3"/>
      <c r="D107" s="2"/>
      <c r="E107" s="2"/>
      <c r="F107" s="2"/>
      <c r="G107" s="3"/>
      <c r="H107" s="3"/>
      <c r="I107" s="3"/>
      <c r="J107" s="3"/>
      <c r="K107" s="3"/>
      <c r="L107" s="3"/>
      <c r="M107" s="3"/>
      <c r="N107" s="3"/>
      <c r="O107" s="3"/>
      <c r="P107" s="3"/>
      <c r="Q107" s="3"/>
      <c r="R107" s="3"/>
      <c r="S107" s="3"/>
      <c r="T107" s="3"/>
      <c r="U107" s="3"/>
      <c r="V107" s="3"/>
      <c r="W107" s="3"/>
      <c r="X107" s="3"/>
      <c r="Y107" s="3"/>
      <c r="Z107" s="3"/>
    </row>
    <row r="108" spans="1:26" ht="12.75" customHeight="1">
      <c r="A108" s="3"/>
      <c r="B108" s="3"/>
      <c r="C108" s="3"/>
      <c r="D108" s="2"/>
      <c r="E108" s="2"/>
      <c r="F108" s="2"/>
      <c r="G108" s="3"/>
      <c r="H108" s="3"/>
      <c r="I108" s="3"/>
      <c r="J108" s="3"/>
      <c r="K108" s="3"/>
      <c r="L108" s="3"/>
      <c r="M108" s="3"/>
      <c r="N108" s="3"/>
      <c r="O108" s="3"/>
      <c r="P108" s="3"/>
      <c r="Q108" s="3"/>
      <c r="R108" s="3"/>
      <c r="S108" s="3"/>
      <c r="T108" s="3"/>
      <c r="U108" s="3"/>
      <c r="V108" s="3"/>
      <c r="W108" s="3"/>
      <c r="X108" s="3"/>
      <c r="Y108" s="3"/>
      <c r="Z108" s="3"/>
    </row>
    <row r="109" spans="1:26" ht="12.75" customHeight="1">
      <c r="A109" s="3"/>
      <c r="B109" s="3"/>
      <c r="C109" s="3"/>
      <c r="D109" s="2"/>
      <c r="E109" s="2"/>
      <c r="F109" s="2"/>
      <c r="G109" s="3"/>
      <c r="H109" s="3"/>
      <c r="I109" s="3"/>
      <c r="J109" s="3"/>
      <c r="K109" s="3"/>
      <c r="L109" s="3"/>
      <c r="M109" s="3"/>
      <c r="N109" s="3"/>
      <c r="O109" s="3"/>
      <c r="P109" s="3"/>
      <c r="Q109" s="3"/>
      <c r="R109" s="3"/>
      <c r="S109" s="3"/>
      <c r="T109" s="3"/>
      <c r="U109" s="3"/>
      <c r="V109" s="3"/>
      <c r="W109" s="3"/>
      <c r="X109" s="3"/>
      <c r="Y109" s="3"/>
      <c r="Z109" s="3"/>
    </row>
    <row r="110" spans="1:26" ht="12.75" customHeight="1">
      <c r="A110" s="3"/>
      <c r="B110" s="3"/>
      <c r="C110" s="3"/>
      <c r="D110" s="2"/>
      <c r="E110" s="2"/>
      <c r="F110" s="2"/>
      <c r="G110" s="3"/>
      <c r="H110" s="3"/>
      <c r="I110" s="3"/>
      <c r="J110" s="3"/>
      <c r="K110" s="3"/>
      <c r="L110" s="3"/>
      <c r="M110" s="3"/>
      <c r="N110" s="3"/>
      <c r="O110" s="3"/>
      <c r="P110" s="3"/>
      <c r="Q110" s="3"/>
      <c r="R110" s="3"/>
      <c r="S110" s="3"/>
      <c r="T110" s="3"/>
      <c r="U110" s="3"/>
      <c r="V110" s="3"/>
      <c r="W110" s="3"/>
      <c r="X110" s="3"/>
      <c r="Y110" s="3"/>
      <c r="Z110" s="3"/>
    </row>
    <row r="111" spans="1:26" ht="12.75" customHeight="1">
      <c r="A111" s="3"/>
      <c r="B111" s="3"/>
      <c r="C111" s="3"/>
      <c r="D111" s="2"/>
      <c r="E111" s="2"/>
      <c r="F111" s="2"/>
      <c r="G111" s="3"/>
      <c r="H111" s="3"/>
      <c r="I111" s="3"/>
      <c r="J111" s="3"/>
      <c r="K111" s="3"/>
      <c r="L111" s="3"/>
      <c r="M111" s="3"/>
      <c r="N111" s="3"/>
      <c r="O111" s="3"/>
      <c r="P111" s="3"/>
      <c r="Q111" s="3"/>
      <c r="R111" s="3"/>
      <c r="S111" s="3"/>
      <c r="T111" s="3"/>
      <c r="U111" s="3"/>
      <c r="V111" s="3"/>
      <c r="W111" s="3"/>
      <c r="X111" s="3"/>
      <c r="Y111" s="3"/>
      <c r="Z111" s="3"/>
    </row>
    <row r="112" spans="1:26" ht="12.75" customHeight="1">
      <c r="A112" s="3"/>
      <c r="B112" s="3"/>
      <c r="C112" s="3"/>
      <c r="D112" s="2"/>
      <c r="E112" s="2"/>
      <c r="F112" s="2"/>
      <c r="G112" s="3"/>
      <c r="H112" s="3"/>
      <c r="I112" s="3"/>
      <c r="J112" s="3"/>
      <c r="K112" s="3"/>
      <c r="L112" s="3"/>
      <c r="M112" s="3"/>
      <c r="N112" s="3"/>
      <c r="O112" s="3"/>
      <c r="P112" s="3"/>
      <c r="Q112" s="3"/>
      <c r="R112" s="3"/>
      <c r="S112" s="3"/>
      <c r="T112" s="3"/>
      <c r="U112" s="3"/>
      <c r="V112" s="3"/>
      <c r="W112" s="3"/>
      <c r="X112" s="3"/>
      <c r="Y112" s="3"/>
      <c r="Z112" s="3"/>
    </row>
    <row r="113" spans="1:26" ht="12.75" customHeight="1">
      <c r="A113" s="3"/>
      <c r="B113" s="3"/>
      <c r="C113" s="3"/>
      <c r="D113" s="2"/>
      <c r="E113" s="2"/>
      <c r="F113" s="2"/>
      <c r="G113" s="3"/>
      <c r="H113" s="3"/>
      <c r="I113" s="3"/>
      <c r="J113" s="3"/>
      <c r="K113" s="3"/>
      <c r="L113" s="3"/>
      <c r="M113" s="3"/>
      <c r="N113" s="3"/>
      <c r="O113" s="3"/>
      <c r="P113" s="3"/>
      <c r="Q113" s="3"/>
      <c r="R113" s="3"/>
      <c r="S113" s="3"/>
      <c r="T113" s="3"/>
      <c r="U113" s="3"/>
      <c r="V113" s="3"/>
      <c r="W113" s="3"/>
      <c r="X113" s="3"/>
      <c r="Y113" s="3"/>
      <c r="Z113" s="3"/>
    </row>
    <row r="114" spans="1:26" ht="12.75" customHeight="1">
      <c r="A114" s="3"/>
      <c r="B114" s="3"/>
      <c r="C114" s="3"/>
      <c r="D114" s="2"/>
      <c r="E114" s="2"/>
      <c r="F114" s="2"/>
      <c r="G114" s="3"/>
      <c r="H114" s="3"/>
      <c r="I114" s="3"/>
      <c r="J114" s="3"/>
      <c r="K114" s="3"/>
      <c r="L114" s="3"/>
      <c r="M114" s="3"/>
      <c r="N114" s="3"/>
      <c r="O114" s="3"/>
      <c r="P114" s="3"/>
      <c r="Q114" s="3"/>
      <c r="R114" s="3"/>
      <c r="S114" s="3"/>
      <c r="T114" s="3"/>
      <c r="U114" s="3"/>
      <c r="V114" s="3"/>
      <c r="W114" s="3"/>
      <c r="X114" s="3"/>
      <c r="Y114" s="3"/>
      <c r="Z114" s="3"/>
    </row>
    <row r="115" spans="1:26" ht="12.75" customHeight="1">
      <c r="A115" s="3"/>
      <c r="B115" s="3"/>
      <c r="C115" s="3"/>
      <c r="D115" s="2"/>
      <c r="E115" s="2"/>
      <c r="F115" s="2"/>
      <c r="G115" s="3"/>
      <c r="H115" s="3"/>
      <c r="I115" s="3"/>
      <c r="J115" s="3"/>
      <c r="K115" s="3"/>
      <c r="L115" s="3"/>
      <c r="M115" s="3"/>
      <c r="N115" s="3"/>
      <c r="O115" s="3"/>
      <c r="P115" s="3"/>
      <c r="Q115" s="3"/>
      <c r="R115" s="3"/>
      <c r="S115" s="3"/>
      <c r="T115" s="3"/>
      <c r="U115" s="3"/>
      <c r="V115" s="3"/>
      <c r="W115" s="3"/>
      <c r="X115" s="3"/>
      <c r="Y115" s="3"/>
      <c r="Z115" s="3"/>
    </row>
    <row r="116" spans="1:26" ht="12.75" customHeight="1">
      <c r="A116" s="3"/>
      <c r="B116" s="3"/>
      <c r="C116" s="3"/>
      <c r="D116" s="2"/>
      <c r="E116" s="2"/>
      <c r="F116" s="2"/>
      <c r="G116" s="3"/>
      <c r="H116" s="3"/>
      <c r="I116" s="3"/>
      <c r="J116" s="3"/>
      <c r="K116" s="3"/>
      <c r="L116" s="3"/>
      <c r="M116" s="3"/>
      <c r="N116" s="3"/>
      <c r="O116" s="3"/>
      <c r="P116" s="3"/>
      <c r="Q116" s="3"/>
      <c r="R116" s="3"/>
      <c r="S116" s="3"/>
      <c r="T116" s="3"/>
      <c r="U116" s="3"/>
      <c r="V116" s="3"/>
      <c r="W116" s="3"/>
      <c r="X116" s="3"/>
      <c r="Y116" s="3"/>
      <c r="Z116" s="3"/>
    </row>
    <row r="117" spans="1:26" ht="12.75" customHeight="1">
      <c r="A117" s="3"/>
      <c r="B117" s="3"/>
      <c r="C117" s="3"/>
      <c r="D117" s="2"/>
      <c r="E117" s="2"/>
      <c r="F117" s="2"/>
      <c r="G117" s="3"/>
      <c r="H117" s="3"/>
      <c r="I117" s="3"/>
      <c r="J117" s="3"/>
      <c r="K117" s="3"/>
      <c r="L117" s="3"/>
      <c r="M117" s="3"/>
      <c r="N117" s="3"/>
      <c r="O117" s="3"/>
      <c r="P117" s="3"/>
      <c r="Q117" s="3"/>
      <c r="R117" s="3"/>
      <c r="S117" s="3"/>
      <c r="T117" s="3"/>
      <c r="U117" s="3"/>
      <c r="V117" s="3"/>
      <c r="W117" s="3"/>
      <c r="X117" s="3"/>
      <c r="Y117" s="3"/>
      <c r="Z117" s="3"/>
    </row>
    <row r="118" spans="1:26" ht="12.75" customHeight="1">
      <c r="A118" s="3"/>
      <c r="B118" s="3"/>
      <c r="C118" s="3"/>
      <c r="D118" s="2"/>
      <c r="E118" s="2"/>
      <c r="F118" s="2"/>
      <c r="G118" s="3"/>
      <c r="H118" s="3"/>
      <c r="I118" s="3"/>
      <c r="J118" s="3"/>
      <c r="K118" s="3"/>
      <c r="L118" s="3"/>
      <c r="M118" s="3"/>
      <c r="N118" s="3"/>
      <c r="O118" s="3"/>
      <c r="P118" s="3"/>
      <c r="Q118" s="3"/>
      <c r="R118" s="3"/>
      <c r="S118" s="3"/>
      <c r="T118" s="3"/>
      <c r="U118" s="3"/>
      <c r="V118" s="3"/>
      <c r="W118" s="3"/>
      <c r="X118" s="3"/>
      <c r="Y118" s="3"/>
      <c r="Z118" s="3"/>
    </row>
    <row r="119" spans="1:26" ht="12.75" customHeight="1">
      <c r="A119" s="3"/>
      <c r="B119" s="3"/>
      <c r="C119" s="3"/>
      <c r="D119" s="2"/>
      <c r="E119" s="2"/>
      <c r="F119" s="2"/>
      <c r="G119" s="3"/>
      <c r="H119" s="3"/>
      <c r="I119" s="3"/>
      <c r="J119" s="3"/>
      <c r="K119" s="3"/>
      <c r="L119" s="3"/>
      <c r="M119" s="3"/>
      <c r="N119" s="3"/>
      <c r="O119" s="3"/>
      <c r="P119" s="3"/>
      <c r="Q119" s="3"/>
      <c r="R119" s="3"/>
      <c r="S119" s="3"/>
      <c r="T119" s="3"/>
      <c r="U119" s="3"/>
      <c r="V119" s="3"/>
      <c r="W119" s="3"/>
      <c r="X119" s="3"/>
      <c r="Y119" s="3"/>
      <c r="Z119" s="3"/>
    </row>
    <row r="120" spans="1:26" ht="12.75" customHeight="1">
      <c r="A120" s="3"/>
      <c r="B120" s="3"/>
      <c r="C120" s="3"/>
      <c r="D120" s="2"/>
      <c r="E120" s="2"/>
      <c r="F120" s="2"/>
      <c r="G120" s="3"/>
      <c r="H120" s="3"/>
      <c r="I120" s="3"/>
      <c r="J120" s="3"/>
      <c r="K120" s="3"/>
      <c r="L120" s="3"/>
      <c r="M120" s="3"/>
      <c r="N120" s="3"/>
      <c r="O120" s="3"/>
      <c r="P120" s="3"/>
      <c r="Q120" s="3"/>
      <c r="R120" s="3"/>
      <c r="S120" s="3"/>
      <c r="T120" s="3"/>
      <c r="U120" s="3"/>
      <c r="V120" s="3"/>
      <c r="W120" s="3"/>
      <c r="X120" s="3"/>
      <c r="Y120" s="3"/>
      <c r="Z120" s="3"/>
    </row>
    <row r="121" spans="1:26" ht="12.75" customHeight="1">
      <c r="A121" s="3"/>
      <c r="B121" s="3"/>
      <c r="C121" s="3"/>
      <c r="D121" s="2"/>
      <c r="E121" s="2"/>
      <c r="F121" s="2"/>
      <c r="G121" s="3"/>
      <c r="H121" s="3"/>
      <c r="I121" s="3"/>
      <c r="J121" s="3"/>
      <c r="K121" s="3"/>
      <c r="L121" s="3"/>
      <c r="M121" s="3"/>
      <c r="N121" s="3"/>
      <c r="O121" s="3"/>
      <c r="P121" s="3"/>
      <c r="Q121" s="3"/>
      <c r="R121" s="3"/>
      <c r="S121" s="3"/>
      <c r="T121" s="3"/>
      <c r="U121" s="3"/>
      <c r="V121" s="3"/>
      <c r="W121" s="3"/>
      <c r="X121" s="3"/>
      <c r="Y121" s="3"/>
      <c r="Z121" s="3"/>
    </row>
    <row r="122" spans="1:26" ht="12.75" customHeight="1">
      <c r="A122" s="3"/>
      <c r="B122" s="3"/>
      <c r="C122" s="3"/>
      <c r="D122" s="2"/>
      <c r="E122" s="2"/>
      <c r="F122" s="2"/>
      <c r="G122" s="3"/>
      <c r="H122" s="3"/>
      <c r="I122" s="3"/>
      <c r="J122" s="3"/>
      <c r="K122" s="3"/>
      <c r="L122" s="3"/>
      <c r="M122" s="3"/>
      <c r="N122" s="3"/>
      <c r="O122" s="3"/>
      <c r="P122" s="3"/>
      <c r="Q122" s="3"/>
      <c r="R122" s="3"/>
      <c r="S122" s="3"/>
      <c r="T122" s="3"/>
      <c r="U122" s="3"/>
      <c r="V122" s="3"/>
      <c r="W122" s="3"/>
      <c r="X122" s="3"/>
      <c r="Y122" s="3"/>
      <c r="Z122" s="3"/>
    </row>
    <row r="123" spans="1:26" ht="12.75" customHeight="1">
      <c r="A123" s="3"/>
      <c r="B123" s="3"/>
      <c r="C123" s="3"/>
      <c r="D123" s="2"/>
      <c r="E123" s="2"/>
      <c r="F123" s="2"/>
      <c r="G123" s="3"/>
      <c r="H123" s="3"/>
      <c r="I123" s="3"/>
      <c r="J123" s="3"/>
      <c r="K123" s="3"/>
      <c r="L123" s="3"/>
      <c r="M123" s="3"/>
      <c r="N123" s="3"/>
      <c r="O123" s="3"/>
      <c r="P123" s="3"/>
      <c r="Q123" s="3"/>
      <c r="R123" s="3"/>
      <c r="S123" s="3"/>
      <c r="T123" s="3"/>
      <c r="U123" s="3"/>
      <c r="V123" s="3"/>
      <c r="W123" s="3"/>
      <c r="X123" s="3"/>
      <c r="Y123" s="3"/>
      <c r="Z123" s="3"/>
    </row>
    <row r="124" spans="1:26" ht="12.75" customHeight="1">
      <c r="A124" s="3"/>
      <c r="B124" s="3"/>
      <c r="C124" s="3"/>
      <c r="D124" s="2"/>
      <c r="E124" s="2"/>
      <c r="F124" s="2"/>
      <c r="G124" s="3"/>
      <c r="H124" s="3"/>
      <c r="I124" s="3"/>
      <c r="J124" s="3"/>
      <c r="K124" s="3"/>
      <c r="L124" s="3"/>
      <c r="M124" s="3"/>
      <c r="N124" s="3"/>
      <c r="O124" s="3"/>
      <c r="P124" s="3"/>
      <c r="Q124" s="3"/>
      <c r="R124" s="3"/>
      <c r="S124" s="3"/>
      <c r="T124" s="3"/>
      <c r="U124" s="3"/>
      <c r="V124" s="3"/>
      <c r="W124" s="3"/>
      <c r="X124" s="3"/>
      <c r="Y124" s="3"/>
      <c r="Z124" s="3"/>
    </row>
    <row r="125" spans="1:26" ht="12.75" customHeight="1">
      <c r="A125" s="3"/>
      <c r="B125" s="3"/>
      <c r="C125" s="3"/>
      <c r="D125" s="2"/>
      <c r="E125" s="2"/>
      <c r="F125" s="2"/>
      <c r="G125" s="3"/>
      <c r="H125" s="3"/>
      <c r="I125" s="3"/>
      <c r="J125" s="3"/>
      <c r="K125" s="3"/>
      <c r="L125" s="3"/>
      <c r="M125" s="3"/>
      <c r="N125" s="3"/>
      <c r="O125" s="3"/>
      <c r="P125" s="3"/>
      <c r="Q125" s="3"/>
      <c r="R125" s="3"/>
      <c r="S125" s="3"/>
      <c r="T125" s="3"/>
      <c r="U125" s="3"/>
      <c r="V125" s="3"/>
      <c r="W125" s="3"/>
      <c r="X125" s="3"/>
      <c r="Y125" s="3"/>
      <c r="Z125" s="3"/>
    </row>
    <row r="126" spans="1:26" ht="12.75" customHeight="1">
      <c r="A126" s="3"/>
      <c r="B126" s="3"/>
      <c r="C126" s="3"/>
      <c r="D126" s="2"/>
      <c r="E126" s="2"/>
      <c r="F126" s="2"/>
      <c r="G126" s="3"/>
      <c r="H126" s="3"/>
      <c r="I126" s="3"/>
      <c r="J126" s="3"/>
      <c r="K126" s="3"/>
      <c r="L126" s="3"/>
      <c r="M126" s="3"/>
      <c r="N126" s="3"/>
      <c r="O126" s="3"/>
      <c r="P126" s="3"/>
      <c r="Q126" s="3"/>
      <c r="R126" s="3"/>
      <c r="S126" s="3"/>
      <c r="T126" s="3"/>
      <c r="U126" s="3"/>
      <c r="V126" s="3"/>
      <c r="W126" s="3"/>
      <c r="X126" s="3"/>
      <c r="Y126" s="3"/>
      <c r="Z126" s="3"/>
    </row>
    <row r="127" spans="1:26" ht="12.75" customHeight="1">
      <c r="A127" s="3"/>
      <c r="B127" s="3"/>
      <c r="C127" s="3"/>
      <c r="D127" s="2"/>
      <c r="E127" s="2"/>
      <c r="F127" s="2"/>
      <c r="G127" s="3"/>
      <c r="H127" s="3"/>
      <c r="I127" s="3"/>
      <c r="J127" s="3"/>
      <c r="K127" s="3"/>
      <c r="L127" s="3"/>
      <c r="M127" s="3"/>
      <c r="N127" s="3"/>
      <c r="O127" s="3"/>
      <c r="P127" s="3"/>
      <c r="Q127" s="3"/>
      <c r="R127" s="3"/>
      <c r="S127" s="3"/>
      <c r="T127" s="3"/>
      <c r="U127" s="3"/>
      <c r="V127" s="3"/>
      <c r="W127" s="3"/>
      <c r="X127" s="3"/>
      <c r="Y127" s="3"/>
      <c r="Z127" s="3"/>
    </row>
    <row r="128" spans="1:26" ht="12.75" customHeight="1">
      <c r="A128" s="3"/>
      <c r="B128" s="3"/>
      <c r="C128" s="3"/>
      <c r="D128" s="2"/>
      <c r="E128" s="2"/>
      <c r="F128" s="2"/>
      <c r="G128" s="3"/>
      <c r="H128" s="3"/>
      <c r="I128" s="3"/>
      <c r="J128" s="3"/>
      <c r="K128" s="3"/>
      <c r="L128" s="3"/>
      <c r="M128" s="3"/>
      <c r="N128" s="3"/>
      <c r="O128" s="3"/>
      <c r="P128" s="3"/>
      <c r="Q128" s="3"/>
      <c r="R128" s="3"/>
      <c r="S128" s="3"/>
      <c r="T128" s="3"/>
      <c r="U128" s="3"/>
      <c r="V128" s="3"/>
      <c r="W128" s="3"/>
      <c r="X128" s="3"/>
      <c r="Y128" s="3"/>
      <c r="Z128" s="3"/>
    </row>
    <row r="129" spans="1:26" ht="12.75" customHeight="1">
      <c r="A129" s="3"/>
      <c r="B129" s="3"/>
      <c r="C129" s="3"/>
      <c r="D129" s="2"/>
      <c r="E129" s="2"/>
      <c r="F129" s="2"/>
      <c r="G129" s="3"/>
      <c r="H129" s="3"/>
      <c r="I129" s="3"/>
      <c r="J129" s="3"/>
      <c r="K129" s="3"/>
      <c r="L129" s="3"/>
      <c r="M129" s="3"/>
      <c r="N129" s="3"/>
      <c r="O129" s="3"/>
      <c r="P129" s="3"/>
      <c r="Q129" s="3"/>
      <c r="R129" s="3"/>
      <c r="S129" s="3"/>
      <c r="T129" s="3"/>
      <c r="U129" s="3"/>
      <c r="V129" s="3"/>
      <c r="W129" s="3"/>
      <c r="X129" s="3"/>
      <c r="Y129" s="3"/>
      <c r="Z129" s="3"/>
    </row>
    <row r="130" spans="1:26" ht="12.75" customHeight="1">
      <c r="A130" s="3"/>
      <c r="B130" s="3"/>
      <c r="C130" s="3"/>
      <c r="D130" s="2"/>
      <c r="E130" s="2"/>
      <c r="F130" s="2"/>
      <c r="G130" s="3"/>
      <c r="H130" s="3"/>
      <c r="I130" s="3"/>
      <c r="J130" s="3"/>
      <c r="K130" s="3"/>
      <c r="L130" s="3"/>
      <c r="M130" s="3"/>
      <c r="N130" s="3"/>
      <c r="O130" s="3"/>
      <c r="P130" s="3"/>
      <c r="Q130" s="3"/>
      <c r="R130" s="3"/>
      <c r="S130" s="3"/>
      <c r="T130" s="3"/>
      <c r="U130" s="3"/>
      <c r="V130" s="3"/>
      <c r="W130" s="3"/>
      <c r="X130" s="3"/>
      <c r="Y130" s="3"/>
      <c r="Z130" s="3"/>
    </row>
    <row r="131" spans="1:26" ht="12.75" customHeight="1">
      <c r="A131" s="3"/>
      <c r="B131" s="3"/>
      <c r="C131" s="3"/>
      <c r="D131" s="2"/>
      <c r="E131" s="2"/>
      <c r="F131" s="2"/>
      <c r="G131" s="3"/>
      <c r="H131" s="3"/>
      <c r="I131" s="3"/>
      <c r="J131" s="3"/>
      <c r="K131" s="3"/>
      <c r="L131" s="3"/>
      <c r="M131" s="3"/>
      <c r="N131" s="3"/>
      <c r="O131" s="3"/>
      <c r="P131" s="3"/>
      <c r="Q131" s="3"/>
      <c r="R131" s="3"/>
      <c r="S131" s="3"/>
      <c r="T131" s="3"/>
      <c r="U131" s="3"/>
      <c r="V131" s="3"/>
      <c r="W131" s="3"/>
      <c r="X131" s="3"/>
      <c r="Y131" s="3"/>
      <c r="Z131" s="3"/>
    </row>
    <row r="132" spans="1:26" ht="12.75" customHeight="1">
      <c r="A132" s="3"/>
      <c r="B132" s="3"/>
      <c r="C132" s="3"/>
      <c r="D132" s="2"/>
      <c r="E132" s="2"/>
      <c r="F132" s="2"/>
      <c r="G132" s="3"/>
      <c r="H132" s="3"/>
      <c r="I132" s="3"/>
      <c r="J132" s="3"/>
      <c r="K132" s="3"/>
      <c r="L132" s="3"/>
      <c r="M132" s="3"/>
      <c r="N132" s="3"/>
      <c r="O132" s="3"/>
      <c r="P132" s="3"/>
      <c r="Q132" s="3"/>
      <c r="R132" s="3"/>
      <c r="S132" s="3"/>
      <c r="T132" s="3"/>
      <c r="U132" s="3"/>
      <c r="V132" s="3"/>
      <c r="W132" s="3"/>
      <c r="X132" s="3"/>
      <c r="Y132" s="3"/>
      <c r="Z132" s="3"/>
    </row>
    <row r="133" spans="1:26" ht="12.75" customHeight="1">
      <c r="A133" s="3"/>
      <c r="B133" s="3"/>
      <c r="C133" s="3"/>
      <c r="D133" s="2"/>
      <c r="E133" s="2"/>
      <c r="F133" s="2"/>
      <c r="G133" s="3"/>
      <c r="H133" s="3"/>
      <c r="I133" s="3"/>
      <c r="J133" s="3"/>
      <c r="K133" s="3"/>
      <c r="L133" s="3"/>
      <c r="M133" s="3"/>
      <c r="N133" s="3"/>
      <c r="O133" s="3"/>
      <c r="P133" s="3"/>
      <c r="Q133" s="3"/>
      <c r="R133" s="3"/>
      <c r="S133" s="3"/>
      <c r="T133" s="3"/>
      <c r="U133" s="3"/>
      <c r="V133" s="3"/>
      <c r="W133" s="3"/>
      <c r="X133" s="3"/>
      <c r="Y133" s="3"/>
      <c r="Z133" s="3"/>
    </row>
    <row r="134" spans="1:26" ht="12.75" customHeight="1">
      <c r="A134" s="3"/>
      <c r="B134" s="3"/>
      <c r="C134" s="3"/>
      <c r="D134" s="2"/>
      <c r="E134" s="2"/>
      <c r="F134" s="2"/>
      <c r="G134" s="3"/>
      <c r="H134" s="3"/>
      <c r="I134" s="3"/>
      <c r="J134" s="3"/>
      <c r="K134" s="3"/>
      <c r="L134" s="3"/>
      <c r="M134" s="3"/>
      <c r="N134" s="3"/>
      <c r="O134" s="3"/>
      <c r="P134" s="3"/>
      <c r="Q134" s="3"/>
      <c r="R134" s="3"/>
      <c r="S134" s="3"/>
      <c r="T134" s="3"/>
      <c r="U134" s="3"/>
      <c r="V134" s="3"/>
      <c r="W134" s="3"/>
      <c r="X134" s="3"/>
      <c r="Y134" s="3"/>
      <c r="Z134" s="3"/>
    </row>
    <row r="135" spans="1:26" ht="12.75" customHeight="1">
      <c r="A135" s="3"/>
      <c r="B135" s="3"/>
      <c r="C135" s="3"/>
      <c r="D135" s="2"/>
      <c r="E135" s="2"/>
      <c r="F135" s="2"/>
      <c r="G135" s="3"/>
      <c r="H135" s="3"/>
      <c r="I135" s="3"/>
      <c r="J135" s="3"/>
      <c r="K135" s="3"/>
      <c r="L135" s="3"/>
      <c r="M135" s="3"/>
      <c r="N135" s="3"/>
      <c r="O135" s="3"/>
      <c r="P135" s="3"/>
      <c r="Q135" s="3"/>
      <c r="R135" s="3"/>
      <c r="S135" s="3"/>
      <c r="T135" s="3"/>
      <c r="U135" s="3"/>
      <c r="V135" s="3"/>
      <c r="W135" s="3"/>
      <c r="X135" s="3"/>
      <c r="Y135" s="3"/>
      <c r="Z135" s="3"/>
    </row>
    <row r="136" spans="1:26" ht="12.75" customHeight="1">
      <c r="A136" s="3"/>
      <c r="B136" s="3"/>
      <c r="C136" s="3"/>
      <c r="D136" s="2"/>
      <c r="E136" s="2"/>
      <c r="F136" s="2"/>
      <c r="G136" s="3"/>
      <c r="H136" s="3"/>
      <c r="I136" s="3"/>
      <c r="J136" s="3"/>
      <c r="K136" s="3"/>
      <c r="L136" s="3"/>
      <c r="M136" s="3"/>
      <c r="N136" s="3"/>
      <c r="O136" s="3"/>
      <c r="P136" s="3"/>
      <c r="Q136" s="3"/>
      <c r="R136" s="3"/>
      <c r="S136" s="3"/>
      <c r="T136" s="3"/>
      <c r="U136" s="3"/>
      <c r="V136" s="3"/>
      <c r="W136" s="3"/>
      <c r="X136" s="3"/>
      <c r="Y136" s="3"/>
      <c r="Z136" s="3"/>
    </row>
    <row r="137" spans="1:26" ht="12.75" customHeight="1">
      <c r="A137" s="3"/>
      <c r="B137" s="3"/>
      <c r="C137" s="3"/>
      <c r="D137" s="2"/>
      <c r="E137" s="2"/>
      <c r="F137" s="2"/>
      <c r="G137" s="3"/>
      <c r="H137" s="3"/>
      <c r="I137" s="3"/>
      <c r="J137" s="3"/>
      <c r="K137" s="3"/>
      <c r="L137" s="3"/>
      <c r="M137" s="3"/>
      <c r="N137" s="3"/>
      <c r="O137" s="3"/>
      <c r="P137" s="3"/>
      <c r="Q137" s="3"/>
      <c r="R137" s="3"/>
      <c r="S137" s="3"/>
      <c r="T137" s="3"/>
      <c r="U137" s="3"/>
      <c r="V137" s="3"/>
      <c r="W137" s="3"/>
      <c r="X137" s="3"/>
      <c r="Y137" s="3"/>
      <c r="Z137" s="3"/>
    </row>
    <row r="138" spans="1:26" ht="12.75" customHeight="1">
      <c r="A138" s="3"/>
      <c r="B138" s="3"/>
      <c r="C138" s="3"/>
      <c r="D138" s="2"/>
      <c r="E138" s="2"/>
      <c r="F138" s="2"/>
      <c r="G138" s="3"/>
      <c r="H138" s="3"/>
      <c r="I138" s="3"/>
      <c r="J138" s="3"/>
      <c r="K138" s="3"/>
      <c r="L138" s="3"/>
      <c r="M138" s="3"/>
      <c r="N138" s="3"/>
      <c r="O138" s="3"/>
      <c r="P138" s="3"/>
      <c r="Q138" s="3"/>
      <c r="R138" s="3"/>
      <c r="S138" s="3"/>
      <c r="T138" s="3"/>
      <c r="U138" s="3"/>
      <c r="V138" s="3"/>
      <c r="W138" s="3"/>
      <c r="X138" s="3"/>
      <c r="Y138" s="3"/>
      <c r="Z138" s="3"/>
    </row>
    <row r="139" spans="1:26" ht="12.75" customHeight="1">
      <c r="A139" s="3"/>
      <c r="B139" s="3"/>
      <c r="C139" s="3"/>
      <c r="D139" s="2"/>
      <c r="E139" s="2"/>
      <c r="F139" s="2"/>
      <c r="G139" s="3"/>
      <c r="H139" s="3"/>
      <c r="I139" s="3"/>
      <c r="J139" s="3"/>
      <c r="K139" s="3"/>
      <c r="L139" s="3"/>
      <c r="M139" s="3"/>
      <c r="N139" s="3"/>
      <c r="O139" s="3"/>
      <c r="P139" s="3"/>
      <c r="Q139" s="3"/>
      <c r="R139" s="3"/>
      <c r="S139" s="3"/>
      <c r="T139" s="3"/>
      <c r="U139" s="3"/>
      <c r="V139" s="3"/>
      <c r="W139" s="3"/>
      <c r="X139" s="3"/>
      <c r="Y139" s="3"/>
      <c r="Z139" s="3"/>
    </row>
    <row r="140" spans="1:26" ht="12.75" customHeight="1">
      <c r="A140" s="3"/>
      <c r="B140" s="3"/>
      <c r="C140" s="3"/>
      <c r="D140" s="2"/>
      <c r="E140" s="2"/>
      <c r="F140" s="2"/>
      <c r="G140" s="3"/>
      <c r="H140" s="3"/>
      <c r="I140" s="3"/>
      <c r="J140" s="3"/>
      <c r="K140" s="3"/>
      <c r="L140" s="3"/>
      <c r="M140" s="3"/>
      <c r="N140" s="3"/>
      <c r="O140" s="3"/>
      <c r="P140" s="3"/>
      <c r="Q140" s="3"/>
      <c r="R140" s="3"/>
      <c r="S140" s="3"/>
      <c r="T140" s="3"/>
      <c r="U140" s="3"/>
      <c r="V140" s="3"/>
      <c r="W140" s="3"/>
      <c r="X140" s="3"/>
      <c r="Y140" s="3"/>
      <c r="Z140" s="3"/>
    </row>
    <row r="141" spans="1:26" ht="12.75" customHeight="1">
      <c r="A141" s="3"/>
      <c r="B141" s="3"/>
      <c r="C141" s="3"/>
      <c r="D141" s="2"/>
      <c r="E141" s="2"/>
      <c r="F141" s="2"/>
      <c r="G141" s="3"/>
      <c r="H141" s="3"/>
      <c r="I141" s="3"/>
      <c r="J141" s="3"/>
      <c r="K141" s="3"/>
      <c r="L141" s="3"/>
      <c r="M141" s="3"/>
      <c r="N141" s="3"/>
      <c r="O141" s="3"/>
      <c r="P141" s="3"/>
      <c r="Q141" s="3"/>
      <c r="R141" s="3"/>
      <c r="S141" s="3"/>
      <c r="T141" s="3"/>
      <c r="U141" s="3"/>
      <c r="V141" s="3"/>
      <c r="W141" s="3"/>
      <c r="X141" s="3"/>
      <c r="Y141" s="3"/>
      <c r="Z141" s="3"/>
    </row>
    <row r="142" spans="1:26" ht="12.75" customHeight="1">
      <c r="A142" s="3"/>
      <c r="B142" s="3"/>
      <c r="C142" s="3"/>
      <c r="D142" s="2"/>
      <c r="E142" s="2"/>
      <c r="F142" s="2"/>
      <c r="G142" s="3"/>
      <c r="H142" s="3"/>
      <c r="I142" s="3"/>
      <c r="J142" s="3"/>
      <c r="K142" s="3"/>
      <c r="L142" s="3"/>
      <c r="M142" s="3"/>
      <c r="N142" s="3"/>
      <c r="O142" s="3"/>
      <c r="P142" s="3"/>
      <c r="Q142" s="3"/>
      <c r="R142" s="3"/>
      <c r="S142" s="3"/>
      <c r="T142" s="3"/>
      <c r="U142" s="3"/>
      <c r="V142" s="3"/>
      <c r="W142" s="3"/>
      <c r="X142" s="3"/>
      <c r="Y142" s="3"/>
      <c r="Z142" s="3"/>
    </row>
    <row r="143" spans="1:26" ht="12.75" customHeight="1">
      <c r="A143" s="3"/>
      <c r="B143" s="3"/>
      <c r="C143" s="3"/>
      <c r="D143" s="2"/>
      <c r="E143" s="2"/>
      <c r="F143" s="2"/>
      <c r="G143" s="3"/>
      <c r="H143" s="3"/>
      <c r="I143" s="3"/>
      <c r="J143" s="3"/>
      <c r="K143" s="3"/>
      <c r="L143" s="3"/>
      <c r="M143" s="3"/>
      <c r="N143" s="3"/>
      <c r="O143" s="3"/>
      <c r="P143" s="3"/>
      <c r="Q143" s="3"/>
      <c r="R143" s="3"/>
      <c r="S143" s="3"/>
      <c r="T143" s="3"/>
      <c r="U143" s="3"/>
      <c r="V143" s="3"/>
      <c r="W143" s="3"/>
      <c r="X143" s="3"/>
      <c r="Y143" s="3"/>
      <c r="Z143" s="3"/>
    </row>
    <row r="144" spans="1:26" ht="12.75" customHeight="1">
      <c r="A144" s="3"/>
      <c r="B144" s="3"/>
      <c r="C144" s="3"/>
      <c r="D144" s="2"/>
      <c r="E144" s="2"/>
      <c r="F144" s="2"/>
      <c r="G144" s="3"/>
      <c r="H144" s="3"/>
      <c r="I144" s="3"/>
      <c r="J144" s="3"/>
      <c r="K144" s="3"/>
      <c r="L144" s="3"/>
      <c r="M144" s="3"/>
      <c r="N144" s="3"/>
      <c r="O144" s="3"/>
      <c r="P144" s="3"/>
      <c r="Q144" s="3"/>
      <c r="R144" s="3"/>
      <c r="S144" s="3"/>
      <c r="T144" s="3"/>
      <c r="U144" s="3"/>
      <c r="V144" s="3"/>
      <c r="W144" s="3"/>
      <c r="X144" s="3"/>
      <c r="Y144" s="3"/>
      <c r="Z144" s="3"/>
    </row>
    <row r="145" spans="1:26" ht="12.75" customHeight="1">
      <c r="A145" s="3"/>
      <c r="B145" s="3"/>
      <c r="C145" s="3"/>
      <c r="D145" s="2"/>
      <c r="E145" s="2"/>
      <c r="F145" s="2"/>
      <c r="G145" s="3"/>
      <c r="H145" s="3"/>
      <c r="I145" s="3"/>
      <c r="J145" s="3"/>
      <c r="K145" s="3"/>
      <c r="L145" s="3"/>
      <c r="M145" s="3"/>
      <c r="N145" s="3"/>
      <c r="O145" s="3"/>
      <c r="P145" s="3"/>
      <c r="Q145" s="3"/>
      <c r="R145" s="3"/>
      <c r="S145" s="3"/>
      <c r="T145" s="3"/>
      <c r="U145" s="3"/>
      <c r="V145" s="3"/>
      <c r="W145" s="3"/>
      <c r="X145" s="3"/>
      <c r="Y145" s="3"/>
      <c r="Z145" s="3"/>
    </row>
    <row r="146" spans="1:26" ht="12.75" customHeight="1">
      <c r="A146" s="3"/>
      <c r="B146" s="3"/>
      <c r="C146" s="3"/>
      <c r="D146" s="2"/>
      <c r="E146" s="2"/>
      <c r="F146" s="2"/>
      <c r="G146" s="3"/>
      <c r="H146" s="3"/>
      <c r="I146" s="3"/>
      <c r="J146" s="3"/>
      <c r="K146" s="3"/>
      <c r="L146" s="3"/>
      <c r="M146" s="3"/>
      <c r="N146" s="3"/>
      <c r="O146" s="3"/>
      <c r="P146" s="3"/>
      <c r="Q146" s="3"/>
      <c r="R146" s="3"/>
      <c r="S146" s="3"/>
      <c r="T146" s="3"/>
      <c r="U146" s="3"/>
      <c r="V146" s="3"/>
      <c r="W146" s="3"/>
      <c r="X146" s="3"/>
      <c r="Y146" s="3"/>
      <c r="Z146" s="3"/>
    </row>
    <row r="147" spans="1:26" ht="12.75" customHeight="1">
      <c r="A147" s="3"/>
      <c r="B147" s="3"/>
      <c r="C147" s="3"/>
      <c r="D147" s="2"/>
      <c r="E147" s="2"/>
      <c r="F147" s="2"/>
      <c r="G147" s="3"/>
      <c r="H147" s="3"/>
      <c r="I147" s="3"/>
      <c r="J147" s="3"/>
      <c r="K147" s="3"/>
      <c r="L147" s="3"/>
      <c r="M147" s="3"/>
      <c r="N147" s="3"/>
      <c r="O147" s="3"/>
      <c r="P147" s="3"/>
      <c r="Q147" s="3"/>
      <c r="R147" s="3"/>
      <c r="S147" s="3"/>
      <c r="T147" s="3"/>
      <c r="U147" s="3"/>
      <c r="V147" s="3"/>
      <c r="W147" s="3"/>
      <c r="X147" s="3"/>
      <c r="Y147" s="3"/>
      <c r="Z147" s="3"/>
    </row>
    <row r="148" spans="1:26" ht="12.75" customHeight="1">
      <c r="A148" s="3"/>
      <c r="B148" s="3"/>
      <c r="C148" s="3"/>
      <c r="D148" s="2"/>
      <c r="E148" s="2"/>
      <c r="F148" s="2"/>
      <c r="G148" s="3"/>
      <c r="H148" s="3"/>
      <c r="I148" s="3"/>
      <c r="J148" s="3"/>
      <c r="K148" s="3"/>
      <c r="L148" s="3"/>
      <c r="M148" s="3"/>
      <c r="N148" s="3"/>
      <c r="O148" s="3"/>
      <c r="P148" s="3"/>
      <c r="Q148" s="3"/>
      <c r="R148" s="3"/>
      <c r="S148" s="3"/>
      <c r="T148" s="3"/>
      <c r="U148" s="3"/>
      <c r="V148" s="3"/>
      <c r="W148" s="3"/>
      <c r="X148" s="3"/>
      <c r="Y148" s="3"/>
      <c r="Z148" s="3"/>
    </row>
    <row r="149" spans="1:26" ht="12.75" customHeight="1">
      <c r="A149" s="3"/>
      <c r="B149" s="3"/>
      <c r="C149" s="3"/>
      <c r="D149" s="2"/>
      <c r="E149" s="2"/>
      <c r="F149" s="2"/>
      <c r="G149" s="3"/>
      <c r="H149" s="3"/>
      <c r="I149" s="3"/>
      <c r="J149" s="3"/>
      <c r="K149" s="3"/>
      <c r="L149" s="3"/>
      <c r="M149" s="3"/>
      <c r="N149" s="3"/>
      <c r="O149" s="3"/>
      <c r="P149" s="3"/>
      <c r="Q149" s="3"/>
      <c r="R149" s="3"/>
      <c r="S149" s="3"/>
      <c r="T149" s="3"/>
      <c r="U149" s="3"/>
      <c r="V149" s="3"/>
      <c r="W149" s="3"/>
      <c r="X149" s="3"/>
      <c r="Y149" s="3"/>
      <c r="Z149" s="3"/>
    </row>
    <row r="150" spans="1:26" ht="12.75" customHeight="1">
      <c r="A150" s="3"/>
      <c r="B150" s="3"/>
      <c r="C150" s="3"/>
      <c r="D150" s="2"/>
      <c r="E150" s="2"/>
      <c r="F150" s="2"/>
      <c r="G150" s="3"/>
      <c r="H150" s="3"/>
      <c r="I150" s="3"/>
      <c r="J150" s="3"/>
      <c r="K150" s="3"/>
      <c r="L150" s="3"/>
      <c r="M150" s="3"/>
      <c r="N150" s="3"/>
      <c r="O150" s="3"/>
      <c r="P150" s="3"/>
      <c r="Q150" s="3"/>
      <c r="R150" s="3"/>
      <c r="S150" s="3"/>
      <c r="T150" s="3"/>
      <c r="U150" s="3"/>
      <c r="V150" s="3"/>
      <c r="W150" s="3"/>
      <c r="X150" s="3"/>
      <c r="Y150" s="3"/>
      <c r="Z150" s="3"/>
    </row>
    <row r="151" spans="1:26" ht="12.75" customHeight="1">
      <c r="A151" s="3"/>
      <c r="B151" s="3"/>
      <c r="C151" s="3"/>
      <c r="D151" s="2"/>
      <c r="E151" s="2"/>
      <c r="F151" s="2"/>
      <c r="G151" s="3"/>
      <c r="H151" s="3"/>
      <c r="I151" s="3"/>
      <c r="J151" s="3"/>
      <c r="K151" s="3"/>
      <c r="L151" s="3"/>
      <c r="M151" s="3"/>
      <c r="N151" s="3"/>
      <c r="O151" s="3"/>
      <c r="P151" s="3"/>
      <c r="Q151" s="3"/>
      <c r="R151" s="3"/>
      <c r="S151" s="3"/>
      <c r="T151" s="3"/>
      <c r="U151" s="3"/>
      <c r="V151" s="3"/>
      <c r="W151" s="3"/>
      <c r="X151" s="3"/>
      <c r="Y151" s="3"/>
      <c r="Z151" s="3"/>
    </row>
    <row r="152" spans="1:26" ht="12.75" customHeight="1">
      <c r="A152" s="3"/>
      <c r="B152" s="3"/>
      <c r="C152" s="3"/>
      <c r="D152" s="2"/>
      <c r="E152" s="2"/>
      <c r="F152" s="2"/>
      <c r="G152" s="3"/>
      <c r="H152" s="3"/>
      <c r="I152" s="3"/>
      <c r="J152" s="3"/>
      <c r="K152" s="3"/>
      <c r="L152" s="3"/>
      <c r="M152" s="3"/>
      <c r="N152" s="3"/>
      <c r="O152" s="3"/>
      <c r="P152" s="3"/>
      <c r="Q152" s="3"/>
      <c r="R152" s="3"/>
      <c r="S152" s="3"/>
      <c r="T152" s="3"/>
      <c r="U152" s="3"/>
      <c r="V152" s="3"/>
      <c r="W152" s="3"/>
      <c r="X152" s="3"/>
      <c r="Y152" s="3"/>
      <c r="Z152" s="3"/>
    </row>
    <row r="153" spans="1:26" ht="12.75" customHeight="1">
      <c r="A153" s="3"/>
      <c r="B153" s="3"/>
      <c r="C153" s="3"/>
      <c r="D153" s="2"/>
      <c r="E153" s="2"/>
      <c r="F153" s="2"/>
      <c r="G153" s="3"/>
      <c r="H153" s="3"/>
      <c r="I153" s="3"/>
      <c r="J153" s="3"/>
      <c r="K153" s="3"/>
      <c r="L153" s="3"/>
      <c r="M153" s="3"/>
      <c r="N153" s="3"/>
      <c r="O153" s="3"/>
      <c r="P153" s="3"/>
      <c r="Q153" s="3"/>
      <c r="R153" s="3"/>
      <c r="S153" s="3"/>
      <c r="T153" s="3"/>
      <c r="U153" s="3"/>
      <c r="V153" s="3"/>
      <c r="W153" s="3"/>
      <c r="X153" s="3"/>
      <c r="Y153" s="3"/>
      <c r="Z153" s="3"/>
    </row>
    <row r="154" spans="1:26" ht="12.75" customHeight="1">
      <c r="A154" s="3"/>
      <c r="B154" s="3"/>
      <c r="C154" s="3"/>
      <c r="D154" s="2"/>
      <c r="E154" s="2"/>
      <c r="F154" s="2"/>
      <c r="G154" s="3"/>
      <c r="H154" s="3"/>
      <c r="I154" s="3"/>
      <c r="J154" s="3"/>
      <c r="K154" s="3"/>
      <c r="L154" s="3"/>
      <c r="M154" s="3"/>
      <c r="N154" s="3"/>
      <c r="O154" s="3"/>
      <c r="P154" s="3"/>
      <c r="Q154" s="3"/>
      <c r="R154" s="3"/>
      <c r="S154" s="3"/>
      <c r="T154" s="3"/>
      <c r="U154" s="3"/>
      <c r="V154" s="3"/>
      <c r="W154" s="3"/>
      <c r="X154" s="3"/>
      <c r="Y154" s="3"/>
      <c r="Z154" s="3"/>
    </row>
    <row r="155" spans="1:26" ht="12.75" customHeight="1">
      <c r="A155" s="3"/>
      <c r="B155" s="3"/>
      <c r="C155" s="3"/>
      <c r="D155" s="2"/>
      <c r="E155" s="2"/>
      <c r="F155" s="2"/>
      <c r="G155" s="3"/>
      <c r="H155" s="3"/>
      <c r="I155" s="3"/>
      <c r="J155" s="3"/>
      <c r="K155" s="3"/>
      <c r="L155" s="3"/>
      <c r="M155" s="3"/>
      <c r="N155" s="3"/>
      <c r="O155" s="3"/>
      <c r="P155" s="3"/>
      <c r="Q155" s="3"/>
      <c r="R155" s="3"/>
      <c r="S155" s="3"/>
      <c r="T155" s="3"/>
      <c r="U155" s="3"/>
      <c r="V155" s="3"/>
      <c r="W155" s="3"/>
      <c r="X155" s="3"/>
      <c r="Y155" s="3"/>
      <c r="Z155" s="3"/>
    </row>
    <row r="156" spans="1:26" ht="12.75" customHeight="1">
      <c r="A156" s="3"/>
      <c r="B156" s="3"/>
      <c r="C156" s="3"/>
      <c r="D156" s="2"/>
      <c r="E156" s="2"/>
      <c r="F156" s="2"/>
      <c r="G156" s="3"/>
      <c r="H156" s="3"/>
      <c r="I156" s="3"/>
      <c r="J156" s="3"/>
      <c r="K156" s="3"/>
      <c r="L156" s="3"/>
      <c r="M156" s="3"/>
      <c r="N156" s="3"/>
      <c r="O156" s="3"/>
      <c r="P156" s="3"/>
      <c r="Q156" s="3"/>
      <c r="R156" s="3"/>
      <c r="S156" s="3"/>
      <c r="T156" s="3"/>
      <c r="U156" s="3"/>
      <c r="V156" s="3"/>
      <c r="W156" s="3"/>
      <c r="X156" s="3"/>
      <c r="Y156" s="3"/>
      <c r="Z156" s="3"/>
    </row>
    <row r="157" spans="1:26" ht="12.75" customHeight="1">
      <c r="A157" s="3"/>
      <c r="B157" s="3"/>
      <c r="C157" s="3"/>
      <c r="D157" s="2"/>
      <c r="E157" s="2"/>
      <c r="F157" s="2"/>
      <c r="G157" s="3"/>
      <c r="H157" s="3"/>
      <c r="I157" s="3"/>
      <c r="J157" s="3"/>
      <c r="K157" s="3"/>
      <c r="L157" s="3"/>
      <c r="M157" s="3"/>
      <c r="N157" s="3"/>
      <c r="O157" s="3"/>
      <c r="P157" s="3"/>
      <c r="Q157" s="3"/>
      <c r="R157" s="3"/>
      <c r="S157" s="3"/>
      <c r="T157" s="3"/>
      <c r="U157" s="3"/>
      <c r="V157" s="3"/>
      <c r="W157" s="3"/>
      <c r="X157" s="3"/>
      <c r="Y157" s="3"/>
      <c r="Z157" s="3"/>
    </row>
    <row r="158" spans="1:26" ht="12.75" customHeight="1">
      <c r="A158" s="3"/>
      <c r="B158" s="3"/>
      <c r="C158" s="3"/>
      <c r="D158" s="2"/>
      <c r="E158" s="2"/>
      <c r="F158" s="2"/>
      <c r="G158" s="3"/>
      <c r="H158" s="3"/>
      <c r="I158" s="3"/>
      <c r="J158" s="3"/>
      <c r="K158" s="3"/>
      <c r="L158" s="3"/>
      <c r="M158" s="3"/>
      <c r="N158" s="3"/>
      <c r="O158" s="3"/>
      <c r="P158" s="3"/>
      <c r="Q158" s="3"/>
      <c r="R158" s="3"/>
      <c r="S158" s="3"/>
      <c r="T158" s="3"/>
      <c r="U158" s="3"/>
      <c r="V158" s="3"/>
      <c r="W158" s="3"/>
      <c r="X158" s="3"/>
      <c r="Y158" s="3"/>
      <c r="Z158" s="3"/>
    </row>
    <row r="159" spans="1:26" ht="12.75" customHeight="1">
      <c r="A159" s="3"/>
      <c r="B159" s="3"/>
      <c r="C159" s="3"/>
      <c r="D159" s="2"/>
      <c r="E159" s="2"/>
      <c r="F159" s="2"/>
      <c r="G159" s="3"/>
      <c r="H159" s="3"/>
      <c r="I159" s="3"/>
      <c r="J159" s="3"/>
      <c r="K159" s="3"/>
      <c r="L159" s="3"/>
      <c r="M159" s="3"/>
      <c r="N159" s="3"/>
      <c r="O159" s="3"/>
      <c r="P159" s="3"/>
      <c r="Q159" s="3"/>
      <c r="R159" s="3"/>
      <c r="S159" s="3"/>
      <c r="T159" s="3"/>
      <c r="U159" s="3"/>
      <c r="V159" s="3"/>
      <c r="W159" s="3"/>
      <c r="X159" s="3"/>
      <c r="Y159" s="3"/>
      <c r="Z159" s="3"/>
    </row>
    <row r="160" spans="1:26" ht="12.75" customHeight="1">
      <c r="A160" s="3"/>
      <c r="B160" s="3"/>
      <c r="C160" s="3"/>
      <c r="D160" s="2"/>
      <c r="E160" s="2"/>
      <c r="F160" s="2"/>
      <c r="G160" s="3"/>
      <c r="H160" s="3"/>
      <c r="I160" s="3"/>
      <c r="J160" s="3"/>
      <c r="K160" s="3"/>
      <c r="L160" s="3"/>
      <c r="M160" s="3"/>
      <c r="N160" s="3"/>
      <c r="O160" s="3"/>
      <c r="P160" s="3"/>
      <c r="Q160" s="3"/>
      <c r="R160" s="3"/>
      <c r="S160" s="3"/>
      <c r="T160" s="3"/>
      <c r="U160" s="3"/>
      <c r="V160" s="3"/>
      <c r="W160" s="3"/>
      <c r="X160" s="3"/>
      <c r="Y160" s="3"/>
      <c r="Z160" s="3"/>
    </row>
    <row r="161" spans="1:26" ht="12.75" customHeight="1">
      <c r="A161" s="3"/>
      <c r="B161" s="3"/>
      <c r="C161" s="3"/>
      <c r="D161" s="2"/>
      <c r="E161" s="2"/>
      <c r="F161" s="2"/>
      <c r="G161" s="3"/>
      <c r="H161" s="3"/>
      <c r="I161" s="3"/>
      <c r="J161" s="3"/>
      <c r="K161" s="3"/>
      <c r="L161" s="3"/>
      <c r="M161" s="3"/>
      <c r="N161" s="3"/>
      <c r="O161" s="3"/>
      <c r="P161" s="3"/>
      <c r="Q161" s="3"/>
      <c r="R161" s="3"/>
      <c r="S161" s="3"/>
      <c r="T161" s="3"/>
      <c r="U161" s="3"/>
      <c r="V161" s="3"/>
      <c r="W161" s="3"/>
      <c r="X161" s="3"/>
      <c r="Y161" s="3"/>
      <c r="Z161" s="3"/>
    </row>
    <row r="162" spans="1:26" ht="12.75" customHeight="1">
      <c r="A162" s="3"/>
      <c r="B162" s="3"/>
      <c r="C162" s="3"/>
      <c r="D162" s="2"/>
      <c r="E162" s="2"/>
      <c r="F162" s="2"/>
      <c r="G162" s="3"/>
      <c r="H162" s="3"/>
      <c r="I162" s="3"/>
      <c r="J162" s="3"/>
      <c r="K162" s="3"/>
      <c r="L162" s="3"/>
      <c r="M162" s="3"/>
      <c r="N162" s="3"/>
      <c r="O162" s="3"/>
      <c r="P162" s="3"/>
      <c r="Q162" s="3"/>
      <c r="R162" s="3"/>
      <c r="S162" s="3"/>
      <c r="T162" s="3"/>
      <c r="U162" s="3"/>
      <c r="V162" s="3"/>
      <c r="W162" s="3"/>
      <c r="X162" s="3"/>
      <c r="Y162" s="3"/>
      <c r="Z162" s="3"/>
    </row>
    <row r="163" spans="1:26" ht="12.75" customHeight="1">
      <c r="A163" s="3"/>
      <c r="B163" s="3"/>
      <c r="C163" s="3"/>
      <c r="D163" s="2"/>
      <c r="E163" s="2"/>
      <c r="F163" s="2"/>
      <c r="G163" s="3"/>
      <c r="H163" s="3"/>
      <c r="I163" s="3"/>
      <c r="J163" s="3"/>
      <c r="K163" s="3"/>
      <c r="L163" s="3"/>
      <c r="M163" s="3"/>
      <c r="N163" s="3"/>
      <c r="O163" s="3"/>
      <c r="P163" s="3"/>
      <c r="Q163" s="3"/>
      <c r="R163" s="3"/>
      <c r="S163" s="3"/>
      <c r="T163" s="3"/>
      <c r="U163" s="3"/>
      <c r="V163" s="3"/>
      <c r="W163" s="3"/>
      <c r="X163" s="3"/>
      <c r="Y163" s="3"/>
      <c r="Z163" s="3"/>
    </row>
    <row r="164" spans="1:26" ht="12.75" customHeight="1">
      <c r="A164" s="3"/>
      <c r="B164" s="3"/>
      <c r="C164" s="3"/>
      <c r="D164" s="2"/>
      <c r="E164" s="2"/>
      <c r="F164" s="2"/>
      <c r="G164" s="3"/>
      <c r="H164" s="3"/>
      <c r="I164" s="3"/>
      <c r="J164" s="3"/>
      <c r="K164" s="3"/>
      <c r="L164" s="3"/>
      <c r="M164" s="3"/>
      <c r="N164" s="3"/>
      <c r="O164" s="3"/>
      <c r="P164" s="3"/>
      <c r="Q164" s="3"/>
      <c r="R164" s="3"/>
      <c r="S164" s="3"/>
      <c r="T164" s="3"/>
      <c r="U164" s="3"/>
      <c r="V164" s="3"/>
      <c r="W164" s="3"/>
      <c r="X164" s="3"/>
      <c r="Y164" s="3"/>
      <c r="Z164" s="3"/>
    </row>
    <row r="165" spans="1:26" ht="12.75" customHeight="1">
      <c r="A165" s="3"/>
      <c r="B165" s="3"/>
      <c r="C165" s="3"/>
      <c r="D165" s="2"/>
      <c r="E165" s="2"/>
      <c r="F165" s="2"/>
      <c r="G165" s="3"/>
      <c r="H165" s="3"/>
      <c r="I165" s="3"/>
      <c r="J165" s="3"/>
      <c r="K165" s="3"/>
      <c r="L165" s="3"/>
      <c r="M165" s="3"/>
      <c r="N165" s="3"/>
      <c r="O165" s="3"/>
      <c r="P165" s="3"/>
      <c r="Q165" s="3"/>
      <c r="R165" s="3"/>
      <c r="S165" s="3"/>
      <c r="T165" s="3"/>
      <c r="U165" s="3"/>
      <c r="V165" s="3"/>
      <c r="W165" s="3"/>
      <c r="X165" s="3"/>
      <c r="Y165" s="3"/>
      <c r="Z165" s="3"/>
    </row>
    <row r="166" spans="1:26" ht="12.75" customHeight="1">
      <c r="A166" s="3"/>
      <c r="B166" s="3"/>
      <c r="C166" s="3"/>
      <c r="D166" s="2"/>
      <c r="E166" s="2"/>
      <c r="F166" s="2"/>
      <c r="G166" s="3"/>
      <c r="H166" s="3"/>
      <c r="I166" s="3"/>
      <c r="J166" s="3"/>
      <c r="K166" s="3"/>
      <c r="L166" s="3"/>
      <c r="M166" s="3"/>
      <c r="N166" s="3"/>
      <c r="O166" s="3"/>
      <c r="P166" s="3"/>
      <c r="Q166" s="3"/>
      <c r="R166" s="3"/>
      <c r="S166" s="3"/>
      <c r="T166" s="3"/>
      <c r="U166" s="3"/>
      <c r="V166" s="3"/>
      <c r="W166" s="3"/>
      <c r="X166" s="3"/>
      <c r="Y166" s="3"/>
      <c r="Z166" s="3"/>
    </row>
    <row r="167" spans="1:26" ht="12.75" customHeight="1">
      <c r="A167" s="3"/>
      <c r="B167" s="3"/>
      <c r="C167" s="3"/>
      <c r="D167" s="2"/>
      <c r="E167" s="2"/>
      <c r="F167" s="2"/>
      <c r="G167" s="3"/>
      <c r="H167" s="3"/>
      <c r="I167" s="3"/>
      <c r="J167" s="3"/>
      <c r="K167" s="3"/>
      <c r="L167" s="3"/>
      <c r="M167" s="3"/>
      <c r="N167" s="3"/>
      <c r="O167" s="3"/>
      <c r="P167" s="3"/>
      <c r="Q167" s="3"/>
      <c r="R167" s="3"/>
      <c r="S167" s="3"/>
      <c r="T167" s="3"/>
      <c r="U167" s="3"/>
      <c r="V167" s="3"/>
      <c r="W167" s="3"/>
      <c r="X167" s="3"/>
      <c r="Y167" s="3"/>
      <c r="Z167" s="3"/>
    </row>
    <row r="168" spans="1:26" ht="12.75" customHeight="1">
      <c r="A168" s="3"/>
      <c r="B168" s="3"/>
      <c r="C168" s="3"/>
      <c r="D168" s="2"/>
      <c r="E168" s="2"/>
      <c r="F168" s="2"/>
      <c r="G168" s="3"/>
      <c r="H168" s="3"/>
      <c r="I168" s="3"/>
      <c r="J168" s="3"/>
      <c r="K168" s="3"/>
      <c r="L168" s="3"/>
      <c r="M168" s="3"/>
      <c r="N168" s="3"/>
      <c r="O168" s="3"/>
      <c r="P168" s="3"/>
      <c r="Q168" s="3"/>
      <c r="R168" s="3"/>
      <c r="S168" s="3"/>
      <c r="T168" s="3"/>
      <c r="U168" s="3"/>
      <c r="V168" s="3"/>
      <c r="W168" s="3"/>
      <c r="X168" s="3"/>
      <c r="Y168" s="3"/>
      <c r="Z168" s="3"/>
    </row>
    <row r="169" spans="1:26" ht="12.75" customHeight="1">
      <c r="A169" s="3"/>
      <c r="B169" s="3"/>
      <c r="C169" s="3"/>
      <c r="D169" s="2"/>
      <c r="E169" s="2"/>
      <c r="F169" s="2"/>
      <c r="G169" s="3"/>
      <c r="H169" s="3"/>
      <c r="I169" s="3"/>
      <c r="J169" s="3"/>
      <c r="K169" s="3"/>
      <c r="L169" s="3"/>
      <c r="M169" s="3"/>
      <c r="N169" s="3"/>
      <c r="O169" s="3"/>
      <c r="P169" s="3"/>
      <c r="Q169" s="3"/>
      <c r="R169" s="3"/>
      <c r="S169" s="3"/>
      <c r="T169" s="3"/>
      <c r="U169" s="3"/>
      <c r="V169" s="3"/>
      <c r="W169" s="3"/>
      <c r="X169" s="3"/>
      <c r="Y169" s="3"/>
      <c r="Z169" s="3"/>
    </row>
    <row r="170" spans="1:26" ht="12.75" customHeight="1">
      <c r="A170" s="3"/>
      <c r="B170" s="3"/>
      <c r="C170" s="3"/>
      <c r="D170" s="2"/>
      <c r="E170" s="2"/>
      <c r="F170" s="2"/>
      <c r="G170" s="3"/>
      <c r="H170" s="3"/>
      <c r="I170" s="3"/>
      <c r="J170" s="3"/>
      <c r="K170" s="3"/>
      <c r="L170" s="3"/>
      <c r="M170" s="3"/>
      <c r="N170" s="3"/>
      <c r="O170" s="3"/>
      <c r="P170" s="3"/>
      <c r="Q170" s="3"/>
      <c r="R170" s="3"/>
      <c r="S170" s="3"/>
      <c r="T170" s="3"/>
      <c r="U170" s="3"/>
      <c r="V170" s="3"/>
      <c r="W170" s="3"/>
      <c r="X170" s="3"/>
      <c r="Y170" s="3"/>
      <c r="Z170" s="3"/>
    </row>
    <row r="171" spans="1:26" ht="12.75" customHeight="1">
      <c r="A171" s="3"/>
      <c r="B171" s="3"/>
      <c r="C171" s="3"/>
      <c r="D171" s="2"/>
      <c r="E171" s="2"/>
      <c r="F171" s="2"/>
      <c r="G171" s="3"/>
      <c r="H171" s="3"/>
      <c r="I171" s="3"/>
      <c r="J171" s="3"/>
      <c r="K171" s="3"/>
      <c r="L171" s="3"/>
      <c r="M171" s="3"/>
      <c r="N171" s="3"/>
      <c r="O171" s="3"/>
      <c r="P171" s="3"/>
      <c r="Q171" s="3"/>
      <c r="R171" s="3"/>
      <c r="S171" s="3"/>
      <c r="T171" s="3"/>
      <c r="U171" s="3"/>
      <c r="V171" s="3"/>
      <c r="W171" s="3"/>
      <c r="X171" s="3"/>
      <c r="Y171" s="3"/>
      <c r="Z171" s="3"/>
    </row>
    <row r="172" spans="1:26" ht="12.75" customHeight="1">
      <c r="A172" s="3"/>
      <c r="B172" s="3"/>
      <c r="C172" s="3"/>
      <c r="D172" s="2"/>
      <c r="E172" s="2"/>
      <c r="F172" s="2"/>
      <c r="G172" s="3"/>
      <c r="H172" s="3"/>
      <c r="I172" s="3"/>
      <c r="J172" s="3"/>
      <c r="K172" s="3"/>
      <c r="L172" s="3"/>
      <c r="M172" s="3"/>
      <c r="N172" s="3"/>
      <c r="O172" s="3"/>
      <c r="P172" s="3"/>
      <c r="Q172" s="3"/>
      <c r="R172" s="3"/>
      <c r="S172" s="3"/>
      <c r="T172" s="3"/>
      <c r="U172" s="3"/>
      <c r="V172" s="3"/>
      <c r="W172" s="3"/>
      <c r="X172" s="3"/>
      <c r="Y172" s="3"/>
      <c r="Z172" s="3"/>
    </row>
    <row r="173" spans="1:26" ht="12.75" customHeight="1">
      <c r="A173" s="3"/>
      <c r="B173" s="3"/>
      <c r="C173" s="3"/>
      <c r="D173" s="2"/>
      <c r="E173" s="2"/>
      <c r="F173" s="2"/>
      <c r="G173" s="3"/>
      <c r="H173" s="3"/>
      <c r="I173" s="3"/>
      <c r="J173" s="3"/>
      <c r="K173" s="3"/>
      <c r="L173" s="3"/>
      <c r="M173" s="3"/>
      <c r="N173" s="3"/>
      <c r="O173" s="3"/>
      <c r="P173" s="3"/>
      <c r="Q173" s="3"/>
      <c r="R173" s="3"/>
      <c r="S173" s="3"/>
      <c r="T173" s="3"/>
      <c r="U173" s="3"/>
      <c r="V173" s="3"/>
      <c r="W173" s="3"/>
      <c r="X173" s="3"/>
      <c r="Y173" s="3"/>
      <c r="Z173" s="3"/>
    </row>
    <row r="174" spans="1:26" ht="12.75" customHeight="1">
      <c r="A174" s="3"/>
      <c r="B174" s="3"/>
      <c r="C174" s="3"/>
      <c r="D174" s="2"/>
      <c r="E174" s="2"/>
      <c r="F174" s="2"/>
      <c r="G174" s="3"/>
      <c r="H174" s="3"/>
      <c r="I174" s="3"/>
      <c r="J174" s="3"/>
      <c r="K174" s="3"/>
      <c r="L174" s="3"/>
      <c r="M174" s="3"/>
      <c r="N174" s="3"/>
      <c r="O174" s="3"/>
      <c r="P174" s="3"/>
      <c r="Q174" s="3"/>
      <c r="R174" s="3"/>
      <c r="S174" s="3"/>
      <c r="T174" s="3"/>
      <c r="U174" s="3"/>
      <c r="V174" s="3"/>
      <c r="W174" s="3"/>
      <c r="X174" s="3"/>
      <c r="Y174" s="3"/>
      <c r="Z174" s="3"/>
    </row>
    <row r="175" spans="1:26" ht="12.75" customHeight="1">
      <c r="A175" s="3"/>
      <c r="B175" s="3"/>
      <c r="C175" s="3"/>
      <c r="D175" s="2"/>
      <c r="E175" s="2"/>
      <c r="F175" s="2"/>
      <c r="G175" s="3"/>
      <c r="H175" s="3"/>
      <c r="I175" s="3"/>
      <c r="J175" s="3"/>
      <c r="K175" s="3"/>
      <c r="L175" s="3"/>
      <c r="M175" s="3"/>
      <c r="N175" s="3"/>
      <c r="O175" s="3"/>
      <c r="P175" s="3"/>
      <c r="Q175" s="3"/>
      <c r="R175" s="3"/>
      <c r="S175" s="3"/>
      <c r="T175" s="3"/>
      <c r="U175" s="3"/>
      <c r="V175" s="3"/>
      <c r="W175" s="3"/>
      <c r="X175" s="3"/>
      <c r="Y175" s="3"/>
      <c r="Z175" s="3"/>
    </row>
    <row r="176" spans="1:26" ht="12.75" customHeight="1">
      <c r="A176" s="3"/>
      <c r="B176" s="3"/>
      <c r="C176" s="3"/>
      <c r="D176" s="2"/>
      <c r="E176" s="2"/>
      <c r="F176" s="2"/>
      <c r="G176" s="3"/>
      <c r="H176" s="3"/>
      <c r="I176" s="3"/>
      <c r="J176" s="3"/>
      <c r="K176" s="3"/>
      <c r="L176" s="3"/>
      <c r="M176" s="3"/>
      <c r="N176" s="3"/>
      <c r="O176" s="3"/>
      <c r="P176" s="3"/>
      <c r="Q176" s="3"/>
      <c r="R176" s="3"/>
      <c r="S176" s="3"/>
      <c r="T176" s="3"/>
      <c r="U176" s="3"/>
      <c r="V176" s="3"/>
      <c r="W176" s="3"/>
      <c r="X176" s="3"/>
      <c r="Y176" s="3"/>
      <c r="Z176" s="3"/>
    </row>
    <row r="177" spans="1:26" ht="12.75" customHeight="1">
      <c r="A177" s="3"/>
      <c r="B177" s="3"/>
      <c r="C177" s="3"/>
      <c r="D177" s="2"/>
      <c r="E177" s="2"/>
      <c r="F177" s="2"/>
      <c r="G177" s="3"/>
      <c r="H177" s="3"/>
      <c r="I177" s="3"/>
      <c r="J177" s="3"/>
      <c r="K177" s="3"/>
      <c r="L177" s="3"/>
      <c r="M177" s="3"/>
      <c r="N177" s="3"/>
      <c r="O177" s="3"/>
      <c r="P177" s="3"/>
      <c r="Q177" s="3"/>
      <c r="R177" s="3"/>
      <c r="S177" s="3"/>
      <c r="T177" s="3"/>
      <c r="U177" s="3"/>
      <c r="V177" s="3"/>
      <c r="W177" s="3"/>
      <c r="X177" s="3"/>
      <c r="Y177" s="3"/>
      <c r="Z177" s="3"/>
    </row>
    <row r="178" spans="1:26" ht="12.75" customHeight="1">
      <c r="A178" s="3"/>
      <c r="B178" s="3"/>
      <c r="C178" s="3"/>
      <c r="D178" s="2"/>
      <c r="E178" s="2"/>
      <c r="F178" s="2"/>
      <c r="G178" s="3"/>
      <c r="H178" s="3"/>
      <c r="I178" s="3"/>
      <c r="J178" s="3"/>
      <c r="K178" s="3"/>
      <c r="L178" s="3"/>
      <c r="M178" s="3"/>
      <c r="N178" s="3"/>
      <c r="O178" s="3"/>
      <c r="P178" s="3"/>
      <c r="Q178" s="3"/>
      <c r="R178" s="3"/>
      <c r="S178" s="3"/>
      <c r="T178" s="3"/>
      <c r="U178" s="3"/>
      <c r="V178" s="3"/>
      <c r="W178" s="3"/>
      <c r="X178" s="3"/>
      <c r="Y178" s="3"/>
      <c r="Z178" s="3"/>
    </row>
    <row r="179" spans="1:26" ht="12.75" customHeight="1">
      <c r="A179" s="3"/>
      <c r="B179" s="3"/>
      <c r="C179" s="3"/>
      <c r="D179" s="2"/>
      <c r="E179" s="2"/>
      <c r="F179" s="2"/>
      <c r="G179" s="3"/>
      <c r="H179" s="3"/>
      <c r="I179" s="3"/>
      <c r="J179" s="3"/>
      <c r="K179" s="3"/>
      <c r="L179" s="3"/>
      <c r="M179" s="3"/>
      <c r="N179" s="3"/>
      <c r="O179" s="3"/>
      <c r="P179" s="3"/>
      <c r="Q179" s="3"/>
      <c r="R179" s="3"/>
      <c r="S179" s="3"/>
      <c r="T179" s="3"/>
      <c r="U179" s="3"/>
      <c r="V179" s="3"/>
      <c r="W179" s="3"/>
      <c r="X179" s="3"/>
      <c r="Y179" s="3"/>
      <c r="Z179" s="3"/>
    </row>
    <row r="180" spans="1:26" ht="12.75" customHeight="1">
      <c r="A180" s="3"/>
      <c r="B180" s="3"/>
      <c r="C180" s="3"/>
      <c r="D180" s="2"/>
      <c r="E180" s="2"/>
      <c r="F180" s="2"/>
      <c r="G180" s="3"/>
      <c r="H180" s="3"/>
      <c r="I180" s="3"/>
      <c r="J180" s="3"/>
      <c r="K180" s="3"/>
      <c r="L180" s="3"/>
      <c r="M180" s="3"/>
      <c r="N180" s="3"/>
      <c r="O180" s="3"/>
      <c r="P180" s="3"/>
      <c r="Q180" s="3"/>
      <c r="R180" s="3"/>
      <c r="S180" s="3"/>
      <c r="T180" s="3"/>
      <c r="U180" s="3"/>
      <c r="V180" s="3"/>
      <c r="W180" s="3"/>
      <c r="X180" s="3"/>
      <c r="Y180" s="3"/>
      <c r="Z180" s="3"/>
    </row>
    <row r="181" spans="1:26" ht="12.75" customHeight="1">
      <c r="A181" s="3"/>
      <c r="B181" s="3"/>
      <c r="C181" s="3"/>
      <c r="D181" s="2"/>
      <c r="E181" s="2"/>
      <c r="F181" s="2"/>
      <c r="G181" s="3"/>
      <c r="H181" s="3"/>
      <c r="I181" s="3"/>
      <c r="J181" s="3"/>
      <c r="K181" s="3"/>
      <c r="L181" s="3"/>
      <c r="M181" s="3"/>
      <c r="N181" s="3"/>
      <c r="O181" s="3"/>
      <c r="P181" s="3"/>
      <c r="Q181" s="3"/>
      <c r="R181" s="3"/>
      <c r="S181" s="3"/>
      <c r="T181" s="3"/>
      <c r="U181" s="3"/>
      <c r="V181" s="3"/>
      <c r="W181" s="3"/>
      <c r="X181" s="3"/>
      <c r="Y181" s="3"/>
      <c r="Z181" s="3"/>
    </row>
    <row r="182" spans="1:26" ht="12.75" customHeight="1">
      <c r="A182" s="3"/>
      <c r="B182" s="3"/>
      <c r="C182" s="3"/>
      <c r="D182" s="2"/>
      <c r="E182" s="2"/>
      <c r="F182" s="2"/>
      <c r="G182" s="3"/>
      <c r="H182" s="3"/>
      <c r="I182" s="3"/>
      <c r="J182" s="3"/>
      <c r="K182" s="3"/>
      <c r="L182" s="3"/>
      <c r="M182" s="3"/>
      <c r="N182" s="3"/>
      <c r="O182" s="3"/>
      <c r="P182" s="3"/>
      <c r="Q182" s="3"/>
      <c r="R182" s="3"/>
      <c r="S182" s="3"/>
      <c r="T182" s="3"/>
      <c r="U182" s="3"/>
      <c r="V182" s="3"/>
      <c r="W182" s="3"/>
      <c r="X182" s="3"/>
      <c r="Y182" s="3"/>
      <c r="Z182" s="3"/>
    </row>
    <row r="183" spans="1:26" ht="12.75" customHeight="1">
      <c r="A183" s="3"/>
      <c r="B183" s="3"/>
      <c r="C183" s="3"/>
      <c r="D183" s="2"/>
      <c r="E183" s="2"/>
      <c r="F183" s="2"/>
      <c r="G183" s="3"/>
      <c r="H183" s="3"/>
      <c r="I183" s="3"/>
      <c r="J183" s="3"/>
      <c r="K183" s="3"/>
      <c r="L183" s="3"/>
      <c r="M183" s="3"/>
      <c r="N183" s="3"/>
      <c r="O183" s="3"/>
      <c r="P183" s="3"/>
      <c r="Q183" s="3"/>
      <c r="R183" s="3"/>
      <c r="S183" s="3"/>
      <c r="T183" s="3"/>
      <c r="U183" s="3"/>
      <c r="V183" s="3"/>
      <c r="W183" s="3"/>
      <c r="X183" s="3"/>
      <c r="Y183" s="3"/>
      <c r="Z183" s="3"/>
    </row>
    <row r="184" spans="1:26" ht="12.75" customHeight="1">
      <c r="A184" s="3"/>
      <c r="B184" s="3"/>
      <c r="C184" s="3"/>
      <c r="D184" s="2"/>
      <c r="E184" s="2"/>
      <c r="F184" s="2"/>
      <c r="G184" s="3"/>
      <c r="H184" s="3"/>
      <c r="I184" s="3"/>
      <c r="J184" s="3"/>
      <c r="K184" s="3"/>
      <c r="L184" s="3"/>
      <c r="M184" s="3"/>
      <c r="N184" s="3"/>
      <c r="O184" s="3"/>
      <c r="P184" s="3"/>
      <c r="Q184" s="3"/>
      <c r="R184" s="3"/>
      <c r="S184" s="3"/>
      <c r="T184" s="3"/>
      <c r="U184" s="3"/>
      <c r="V184" s="3"/>
      <c r="W184" s="3"/>
      <c r="X184" s="3"/>
      <c r="Y184" s="3"/>
      <c r="Z184" s="3"/>
    </row>
    <row r="185" spans="1:26" ht="12.75" customHeight="1">
      <c r="A185" s="3"/>
      <c r="B185" s="3"/>
      <c r="C185" s="3"/>
      <c r="D185" s="2"/>
      <c r="E185" s="2"/>
      <c r="F185" s="2"/>
      <c r="G185" s="3"/>
      <c r="H185" s="3"/>
      <c r="I185" s="3"/>
      <c r="J185" s="3"/>
      <c r="K185" s="3"/>
      <c r="L185" s="3"/>
      <c r="M185" s="3"/>
      <c r="N185" s="3"/>
      <c r="O185" s="3"/>
      <c r="P185" s="3"/>
      <c r="Q185" s="3"/>
      <c r="R185" s="3"/>
      <c r="S185" s="3"/>
      <c r="T185" s="3"/>
      <c r="U185" s="3"/>
      <c r="V185" s="3"/>
      <c r="W185" s="3"/>
      <c r="X185" s="3"/>
      <c r="Y185" s="3"/>
      <c r="Z185" s="3"/>
    </row>
    <row r="186" spans="1:26" ht="12.75" customHeight="1">
      <c r="A186" s="3"/>
      <c r="B186" s="3"/>
      <c r="C186" s="3"/>
      <c r="D186" s="2"/>
      <c r="E186" s="2"/>
      <c r="F186" s="2"/>
      <c r="G186" s="3"/>
      <c r="H186" s="3"/>
      <c r="I186" s="3"/>
      <c r="J186" s="3"/>
      <c r="K186" s="3"/>
      <c r="L186" s="3"/>
      <c r="M186" s="3"/>
      <c r="N186" s="3"/>
      <c r="O186" s="3"/>
      <c r="P186" s="3"/>
      <c r="Q186" s="3"/>
      <c r="R186" s="3"/>
      <c r="S186" s="3"/>
      <c r="T186" s="3"/>
      <c r="U186" s="3"/>
      <c r="V186" s="3"/>
      <c r="W186" s="3"/>
      <c r="X186" s="3"/>
      <c r="Y186" s="3"/>
      <c r="Z186" s="3"/>
    </row>
    <row r="187" spans="1:26" ht="12.75" customHeight="1">
      <c r="A187" s="3"/>
      <c r="B187" s="3"/>
      <c r="C187" s="3"/>
      <c r="D187" s="2"/>
      <c r="E187" s="2"/>
      <c r="F187" s="2"/>
      <c r="G187" s="3"/>
      <c r="H187" s="3"/>
      <c r="I187" s="3"/>
      <c r="J187" s="3"/>
      <c r="K187" s="3"/>
      <c r="L187" s="3"/>
      <c r="M187" s="3"/>
      <c r="N187" s="3"/>
      <c r="O187" s="3"/>
      <c r="P187" s="3"/>
      <c r="Q187" s="3"/>
      <c r="R187" s="3"/>
      <c r="S187" s="3"/>
      <c r="T187" s="3"/>
      <c r="U187" s="3"/>
      <c r="V187" s="3"/>
      <c r="W187" s="3"/>
      <c r="X187" s="3"/>
      <c r="Y187" s="3"/>
      <c r="Z187" s="3"/>
    </row>
    <row r="188" spans="1:26" ht="12.75" customHeight="1">
      <c r="A188" s="3"/>
      <c r="B188" s="3"/>
      <c r="C188" s="3"/>
      <c r="D188" s="2"/>
      <c r="E188" s="2"/>
      <c r="F188" s="2"/>
      <c r="G188" s="3"/>
      <c r="H188" s="3"/>
      <c r="I188" s="3"/>
      <c r="J188" s="3"/>
      <c r="K188" s="3"/>
      <c r="L188" s="3"/>
      <c r="M188" s="3"/>
      <c r="N188" s="3"/>
      <c r="O188" s="3"/>
      <c r="P188" s="3"/>
      <c r="Q188" s="3"/>
      <c r="R188" s="3"/>
      <c r="S188" s="3"/>
      <c r="T188" s="3"/>
      <c r="U188" s="3"/>
      <c r="V188" s="3"/>
      <c r="W188" s="3"/>
      <c r="X188" s="3"/>
      <c r="Y188" s="3"/>
      <c r="Z188" s="3"/>
    </row>
    <row r="189" spans="1:26" ht="12.75" customHeight="1">
      <c r="A189" s="3"/>
      <c r="B189" s="3"/>
      <c r="C189" s="3"/>
      <c r="D189" s="2"/>
      <c r="E189" s="2"/>
      <c r="F189" s="2"/>
      <c r="G189" s="3"/>
      <c r="H189" s="3"/>
      <c r="I189" s="3"/>
      <c r="J189" s="3"/>
      <c r="K189" s="3"/>
      <c r="L189" s="3"/>
      <c r="M189" s="3"/>
      <c r="N189" s="3"/>
      <c r="O189" s="3"/>
      <c r="P189" s="3"/>
      <c r="Q189" s="3"/>
      <c r="R189" s="3"/>
      <c r="S189" s="3"/>
      <c r="T189" s="3"/>
      <c r="U189" s="3"/>
      <c r="V189" s="3"/>
      <c r="W189" s="3"/>
      <c r="X189" s="3"/>
      <c r="Y189" s="3"/>
      <c r="Z189" s="3"/>
    </row>
    <row r="190" spans="1:26" ht="12.75" customHeight="1">
      <c r="A190" s="3"/>
      <c r="B190" s="3"/>
      <c r="C190" s="3"/>
      <c r="D190" s="2"/>
      <c r="E190" s="2"/>
      <c r="F190" s="2"/>
      <c r="G190" s="3"/>
      <c r="H190" s="3"/>
      <c r="I190" s="3"/>
      <c r="J190" s="3"/>
      <c r="K190" s="3"/>
      <c r="L190" s="3"/>
      <c r="M190" s="3"/>
      <c r="N190" s="3"/>
      <c r="O190" s="3"/>
      <c r="P190" s="3"/>
      <c r="Q190" s="3"/>
      <c r="R190" s="3"/>
      <c r="S190" s="3"/>
      <c r="T190" s="3"/>
      <c r="U190" s="3"/>
      <c r="V190" s="3"/>
      <c r="W190" s="3"/>
      <c r="X190" s="3"/>
      <c r="Y190" s="3"/>
      <c r="Z190" s="3"/>
    </row>
    <row r="191" spans="1:26" ht="12.75" customHeight="1">
      <c r="A191" s="3"/>
      <c r="B191" s="3"/>
      <c r="C191" s="3"/>
      <c r="D191" s="2"/>
      <c r="E191" s="2"/>
      <c r="F191" s="2"/>
      <c r="G191" s="3"/>
      <c r="H191" s="3"/>
      <c r="I191" s="3"/>
      <c r="J191" s="3"/>
      <c r="K191" s="3"/>
      <c r="L191" s="3"/>
      <c r="M191" s="3"/>
      <c r="N191" s="3"/>
      <c r="O191" s="3"/>
      <c r="P191" s="3"/>
      <c r="Q191" s="3"/>
      <c r="R191" s="3"/>
      <c r="S191" s="3"/>
      <c r="T191" s="3"/>
      <c r="U191" s="3"/>
      <c r="V191" s="3"/>
      <c r="W191" s="3"/>
      <c r="X191" s="3"/>
      <c r="Y191" s="3"/>
      <c r="Z191" s="3"/>
    </row>
    <row r="192" spans="1:26" ht="12.75" customHeight="1">
      <c r="A192" s="3"/>
      <c r="B192" s="3"/>
      <c r="C192" s="3"/>
      <c r="D192" s="2"/>
      <c r="E192" s="2"/>
      <c r="F192" s="2"/>
      <c r="G192" s="3"/>
      <c r="H192" s="3"/>
      <c r="I192" s="3"/>
      <c r="J192" s="3"/>
      <c r="K192" s="3"/>
      <c r="L192" s="3"/>
      <c r="M192" s="3"/>
      <c r="N192" s="3"/>
      <c r="O192" s="3"/>
      <c r="P192" s="3"/>
      <c r="Q192" s="3"/>
      <c r="R192" s="3"/>
      <c r="S192" s="3"/>
      <c r="T192" s="3"/>
      <c r="U192" s="3"/>
      <c r="V192" s="3"/>
      <c r="W192" s="3"/>
      <c r="X192" s="3"/>
      <c r="Y192" s="3"/>
      <c r="Z192" s="3"/>
    </row>
    <row r="193" spans="1:26" ht="12.75" customHeight="1">
      <c r="A193" s="3"/>
      <c r="B193" s="3"/>
      <c r="C193" s="3"/>
      <c r="D193" s="2"/>
      <c r="E193" s="2"/>
      <c r="F193" s="2"/>
      <c r="G193" s="3"/>
      <c r="H193" s="3"/>
      <c r="I193" s="3"/>
      <c r="J193" s="3"/>
      <c r="K193" s="3"/>
      <c r="L193" s="3"/>
      <c r="M193" s="3"/>
      <c r="N193" s="3"/>
      <c r="O193" s="3"/>
      <c r="P193" s="3"/>
      <c r="Q193" s="3"/>
      <c r="R193" s="3"/>
      <c r="S193" s="3"/>
      <c r="T193" s="3"/>
      <c r="U193" s="3"/>
      <c r="V193" s="3"/>
      <c r="W193" s="3"/>
      <c r="X193" s="3"/>
      <c r="Y193" s="3"/>
      <c r="Z193" s="3"/>
    </row>
    <row r="194" spans="1:26" ht="12.75" customHeight="1">
      <c r="A194" s="3"/>
      <c r="B194" s="3"/>
      <c r="C194" s="3"/>
      <c r="D194" s="2"/>
      <c r="E194" s="2"/>
      <c r="F194" s="2"/>
      <c r="G194" s="3"/>
      <c r="H194" s="3"/>
      <c r="I194" s="3"/>
      <c r="J194" s="3"/>
      <c r="K194" s="3"/>
      <c r="L194" s="3"/>
      <c r="M194" s="3"/>
      <c r="N194" s="3"/>
      <c r="O194" s="3"/>
      <c r="P194" s="3"/>
      <c r="Q194" s="3"/>
      <c r="R194" s="3"/>
      <c r="S194" s="3"/>
      <c r="T194" s="3"/>
      <c r="U194" s="3"/>
      <c r="V194" s="3"/>
      <c r="W194" s="3"/>
      <c r="X194" s="3"/>
      <c r="Y194" s="3"/>
      <c r="Z194" s="3"/>
    </row>
    <row r="195" spans="1:26" ht="12.75" customHeight="1">
      <c r="A195" s="3"/>
      <c r="B195" s="3"/>
      <c r="C195" s="3"/>
      <c r="D195" s="2"/>
      <c r="E195" s="2"/>
      <c r="F195" s="2"/>
      <c r="G195" s="3"/>
      <c r="H195" s="3"/>
      <c r="I195" s="3"/>
      <c r="J195" s="3"/>
      <c r="K195" s="3"/>
      <c r="L195" s="3"/>
      <c r="M195" s="3"/>
      <c r="N195" s="3"/>
      <c r="O195" s="3"/>
      <c r="P195" s="3"/>
      <c r="Q195" s="3"/>
      <c r="R195" s="3"/>
      <c r="S195" s="3"/>
      <c r="T195" s="3"/>
      <c r="U195" s="3"/>
      <c r="V195" s="3"/>
      <c r="W195" s="3"/>
      <c r="X195" s="3"/>
      <c r="Y195" s="3"/>
      <c r="Z195" s="3"/>
    </row>
    <row r="196" spans="1:26" ht="12.75" customHeight="1">
      <c r="A196" s="3"/>
      <c r="B196" s="3"/>
      <c r="C196" s="3"/>
      <c r="D196" s="2"/>
      <c r="E196" s="2"/>
      <c r="F196" s="2"/>
      <c r="G196" s="3"/>
      <c r="H196" s="3"/>
      <c r="I196" s="3"/>
      <c r="J196" s="3"/>
      <c r="K196" s="3"/>
      <c r="L196" s="3"/>
      <c r="M196" s="3"/>
      <c r="N196" s="3"/>
      <c r="O196" s="3"/>
      <c r="P196" s="3"/>
      <c r="Q196" s="3"/>
      <c r="R196" s="3"/>
      <c r="S196" s="3"/>
      <c r="T196" s="3"/>
      <c r="U196" s="3"/>
      <c r="V196" s="3"/>
      <c r="W196" s="3"/>
      <c r="X196" s="3"/>
      <c r="Y196" s="3"/>
      <c r="Z196" s="3"/>
    </row>
    <row r="197" spans="1:26" ht="12.75" customHeight="1">
      <c r="A197" s="3"/>
      <c r="B197" s="3"/>
      <c r="C197" s="3"/>
      <c r="D197" s="2"/>
      <c r="E197" s="2"/>
      <c r="F197" s="2"/>
      <c r="G197" s="3"/>
      <c r="H197" s="3"/>
      <c r="I197" s="3"/>
      <c r="J197" s="3"/>
      <c r="K197" s="3"/>
      <c r="L197" s="3"/>
      <c r="M197" s="3"/>
      <c r="N197" s="3"/>
      <c r="O197" s="3"/>
      <c r="P197" s="3"/>
      <c r="Q197" s="3"/>
      <c r="R197" s="3"/>
      <c r="S197" s="3"/>
      <c r="T197" s="3"/>
      <c r="U197" s="3"/>
      <c r="V197" s="3"/>
      <c r="W197" s="3"/>
      <c r="X197" s="3"/>
      <c r="Y197" s="3"/>
      <c r="Z197" s="3"/>
    </row>
    <row r="198" spans="1:26" ht="12.75" customHeight="1">
      <c r="A198" s="3"/>
      <c r="B198" s="3"/>
      <c r="C198" s="3"/>
      <c r="D198" s="2"/>
      <c r="E198" s="2"/>
      <c r="F198" s="2"/>
      <c r="G198" s="3"/>
      <c r="H198" s="3"/>
      <c r="I198" s="3"/>
      <c r="J198" s="3"/>
      <c r="K198" s="3"/>
      <c r="L198" s="3"/>
      <c r="M198" s="3"/>
      <c r="N198" s="3"/>
      <c r="O198" s="3"/>
      <c r="P198" s="3"/>
      <c r="Q198" s="3"/>
      <c r="R198" s="3"/>
      <c r="S198" s="3"/>
      <c r="T198" s="3"/>
      <c r="U198" s="3"/>
      <c r="V198" s="3"/>
      <c r="W198" s="3"/>
      <c r="X198" s="3"/>
      <c r="Y198" s="3"/>
      <c r="Z198" s="3"/>
    </row>
    <row r="199" spans="1:26" ht="12.75" customHeight="1">
      <c r="A199" s="3"/>
      <c r="B199" s="3"/>
      <c r="C199" s="3"/>
      <c r="D199" s="2"/>
      <c r="E199" s="2"/>
      <c r="F199" s="2"/>
      <c r="G199" s="3"/>
      <c r="H199" s="3"/>
      <c r="I199" s="3"/>
      <c r="J199" s="3"/>
      <c r="K199" s="3"/>
      <c r="L199" s="3"/>
      <c r="M199" s="3"/>
      <c r="N199" s="3"/>
      <c r="O199" s="3"/>
      <c r="P199" s="3"/>
      <c r="Q199" s="3"/>
      <c r="R199" s="3"/>
      <c r="S199" s="3"/>
      <c r="T199" s="3"/>
      <c r="U199" s="3"/>
      <c r="V199" s="3"/>
      <c r="W199" s="3"/>
      <c r="X199" s="3"/>
      <c r="Y199" s="3"/>
      <c r="Z199" s="3"/>
    </row>
    <row r="200" spans="1:26" ht="12.75" customHeight="1">
      <c r="A200" s="3"/>
      <c r="B200" s="3"/>
      <c r="C200" s="3"/>
      <c r="D200" s="2"/>
      <c r="E200" s="2"/>
      <c r="F200" s="2"/>
      <c r="G200" s="3"/>
      <c r="H200" s="3"/>
      <c r="I200" s="3"/>
      <c r="J200" s="3"/>
      <c r="K200" s="3"/>
      <c r="L200" s="3"/>
      <c r="M200" s="3"/>
      <c r="N200" s="3"/>
      <c r="O200" s="3"/>
      <c r="P200" s="3"/>
      <c r="Q200" s="3"/>
      <c r="R200" s="3"/>
      <c r="S200" s="3"/>
      <c r="T200" s="3"/>
      <c r="U200" s="3"/>
      <c r="V200" s="3"/>
      <c r="W200" s="3"/>
      <c r="X200" s="3"/>
      <c r="Y200" s="3"/>
      <c r="Z200" s="3"/>
    </row>
    <row r="201" spans="1:26" ht="12.75" customHeight="1">
      <c r="A201" s="3"/>
      <c r="B201" s="3"/>
      <c r="C201" s="3"/>
      <c r="D201" s="2"/>
      <c r="E201" s="2"/>
      <c r="F201" s="2"/>
      <c r="G201" s="3"/>
      <c r="H201" s="3"/>
      <c r="I201" s="3"/>
      <c r="J201" s="3"/>
      <c r="K201" s="3"/>
      <c r="L201" s="3"/>
      <c r="M201" s="3"/>
      <c r="N201" s="3"/>
      <c r="O201" s="3"/>
      <c r="P201" s="3"/>
      <c r="Q201" s="3"/>
      <c r="R201" s="3"/>
      <c r="S201" s="3"/>
      <c r="T201" s="3"/>
      <c r="U201" s="3"/>
      <c r="V201" s="3"/>
      <c r="W201" s="3"/>
      <c r="X201" s="3"/>
      <c r="Y201" s="3"/>
      <c r="Z201" s="3"/>
    </row>
    <row r="202" spans="1:26" ht="12.75" customHeight="1">
      <c r="A202" s="3"/>
      <c r="B202" s="3"/>
      <c r="C202" s="3"/>
      <c r="D202" s="2"/>
      <c r="E202" s="2"/>
      <c r="F202" s="2"/>
      <c r="G202" s="3"/>
      <c r="H202" s="3"/>
      <c r="I202" s="3"/>
      <c r="J202" s="3"/>
      <c r="K202" s="3"/>
      <c r="L202" s="3"/>
      <c r="M202" s="3"/>
      <c r="N202" s="3"/>
      <c r="O202" s="3"/>
      <c r="P202" s="3"/>
      <c r="Q202" s="3"/>
      <c r="R202" s="3"/>
      <c r="S202" s="3"/>
      <c r="T202" s="3"/>
      <c r="U202" s="3"/>
      <c r="V202" s="3"/>
      <c r="W202" s="3"/>
      <c r="X202" s="3"/>
      <c r="Y202" s="3"/>
      <c r="Z202" s="3"/>
    </row>
    <row r="203" spans="1:26" ht="12.75" customHeight="1">
      <c r="A203" s="3"/>
      <c r="B203" s="3"/>
      <c r="C203" s="3"/>
      <c r="D203" s="2"/>
      <c r="E203" s="2"/>
      <c r="F203" s="2"/>
      <c r="G203" s="3"/>
      <c r="H203" s="3"/>
      <c r="I203" s="3"/>
      <c r="J203" s="3"/>
      <c r="K203" s="3"/>
      <c r="L203" s="3"/>
      <c r="M203" s="3"/>
      <c r="N203" s="3"/>
      <c r="O203" s="3"/>
      <c r="P203" s="3"/>
      <c r="Q203" s="3"/>
      <c r="R203" s="3"/>
      <c r="S203" s="3"/>
      <c r="T203" s="3"/>
      <c r="U203" s="3"/>
      <c r="V203" s="3"/>
      <c r="W203" s="3"/>
      <c r="X203" s="3"/>
      <c r="Y203" s="3"/>
      <c r="Z203" s="3"/>
    </row>
    <row r="204" spans="1:26" ht="12.75" customHeight="1">
      <c r="A204" s="3"/>
      <c r="B204" s="3"/>
      <c r="C204" s="3"/>
      <c r="D204" s="2"/>
      <c r="E204" s="2"/>
      <c r="F204" s="2"/>
      <c r="G204" s="3"/>
      <c r="H204" s="3"/>
      <c r="I204" s="3"/>
      <c r="J204" s="3"/>
      <c r="K204" s="3"/>
      <c r="L204" s="3"/>
      <c r="M204" s="3"/>
      <c r="N204" s="3"/>
      <c r="O204" s="3"/>
      <c r="P204" s="3"/>
      <c r="Q204" s="3"/>
      <c r="R204" s="3"/>
      <c r="S204" s="3"/>
      <c r="T204" s="3"/>
      <c r="U204" s="3"/>
      <c r="V204" s="3"/>
      <c r="W204" s="3"/>
      <c r="X204" s="3"/>
      <c r="Y204" s="3"/>
      <c r="Z204" s="3"/>
    </row>
    <row r="205" spans="1:26" ht="12.75" customHeight="1">
      <c r="A205" s="3"/>
      <c r="B205" s="3"/>
      <c r="C205" s="3"/>
      <c r="D205" s="2"/>
      <c r="E205" s="2"/>
      <c r="F205" s="2"/>
      <c r="G205" s="3"/>
      <c r="H205" s="3"/>
      <c r="I205" s="3"/>
      <c r="J205" s="3"/>
      <c r="K205" s="3"/>
      <c r="L205" s="3"/>
      <c r="M205" s="3"/>
      <c r="N205" s="3"/>
      <c r="O205" s="3"/>
      <c r="P205" s="3"/>
      <c r="Q205" s="3"/>
      <c r="R205" s="3"/>
      <c r="S205" s="3"/>
      <c r="T205" s="3"/>
      <c r="U205" s="3"/>
      <c r="V205" s="3"/>
      <c r="W205" s="3"/>
      <c r="X205" s="3"/>
      <c r="Y205" s="3"/>
      <c r="Z205" s="3"/>
    </row>
    <row r="206" spans="1:26" ht="12.75" customHeight="1">
      <c r="A206" s="3"/>
      <c r="B206" s="3"/>
      <c r="C206" s="3"/>
      <c r="D206" s="2"/>
      <c r="E206" s="2"/>
      <c r="F206" s="2"/>
      <c r="G206" s="3"/>
      <c r="H206" s="3"/>
      <c r="I206" s="3"/>
      <c r="J206" s="3"/>
      <c r="K206" s="3"/>
      <c r="L206" s="3"/>
      <c r="M206" s="3"/>
      <c r="N206" s="3"/>
      <c r="O206" s="3"/>
      <c r="P206" s="3"/>
      <c r="Q206" s="3"/>
      <c r="R206" s="3"/>
      <c r="S206" s="3"/>
      <c r="T206" s="3"/>
      <c r="U206" s="3"/>
      <c r="V206" s="3"/>
      <c r="W206" s="3"/>
      <c r="X206" s="3"/>
      <c r="Y206" s="3"/>
      <c r="Z206" s="3"/>
    </row>
    <row r="207" spans="1:26" ht="12.75" customHeight="1">
      <c r="A207" s="3"/>
      <c r="B207" s="3"/>
      <c r="C207" s="3"/>
      <c r="D207" s="2"/>
      <c r="E207" s="2"/>
      <c r="F207" s="2"/>
      <c r="G207" s="3"/>
      <c r="H207" s="3"/>
      <c r="I207" s="3"/>
      <c r="J207" s="3"/>
      <c r="K207" s="3"/>
      <c r="L207" s="3"/>
      <c r="M207" s="3"/>
      <c r="N207" s="3"/>
      <c r="O207" s="3"/>
      <c r="P207" s="3"/>
      <c r="Q207" s="3"/>
      <c r="R207" s="3"/>
      <c r="S207" s="3"/>
      <c r="T207" s="3"/>
      <c r="U207" s="3"/>
      <c r="V207" s="3"/>
      <c r="W207" s="3"/>
      <c r="X207" s="3"/>
      <c r="Y207" s="3"/>
      <c r="Z207" s="3"/>
    </row>
    <row r="208" spans="1:26" ht="12.75" customHeight="1">
      <c r="A208" s="3"/>
      <c r="B208" s="3"/>
      <c r="C208" s="3"/>
      <c r="D208" s="2"/>
      <c r="E208" s="2"/>
      <c r="F208" s="2"/>
      <c r="G208" s="3"/>
      <c r="H208" s="3"/>
      <c r="I208" s="3"/>
      <c r="J208" s="3"/>
      <c r="K208" s="3"/>
      <c r="L208" s="3"/>
      <c r="M208" s="3"/>
      <c r="N208" s="3"/>
      <c r="O208" s="3"/>
      <c r="P208" s="3"/>
      <c r="Q208" s="3"/>
      <c r="R208" s="3"/>
      <c r="S208" s="3"/>
      <c r="T208" s="3"/>
      <c r="U208" s="3"/>
      <c r="V208" s="3"/>
      <c r="W208" s="3"/>
      <c r="X208" s="3"/>
      <c r="Y208" s="3"/>
      <c r="Z208" s="3"/>
    </row>
    <row r="209" spans="1:26" ht="12.75" customHeight="1">
      <c r="A209" s="3"/>
      <c r="B209" s="3"/>
      <c r="C209" s="3"/>
      <c r="D209" s="2"/>
      <c r="E209" s="2"/>
      <c r="F209" s="2"/>
      <c r="G209" s="3"/>
      <c r="H209" s="3"/>
      <c r="I209" s="3"/>
      <c r="J209" s="3"/>
      <c r="K209" s="3"/>
      <c r="L209" s="3"/>
      <c r="M209" s="3"/>
      <c r="N209" s="3"/>
      <c r="O209" s="3"/>
      <c r="P209" s="3"/>
      <c r="Q209" s="3"/>
      <c r="R209" s="3"/>
      <c r="S209" s="3"/>
      <c r="T209" s="3"/>
      <c r="U209" s="3"/>
      <c r="V209" s="3"/>
      <c r="W209" s="3"/>
      <c r="X209" s="3"/>
      <c r="Y209" s="3"/>
      <c r="Z209" s="3"/>
    </row>
    <row r="210" spans="1:26" ht="12.75" customHeight="1">
      <c r="A210" s="3"/>
      <c r="B210" s="3"/>
      <c r="C210" s="3"/>
      <c r="D210" s="2"/>
      <c r="E210" s="2"/>
      <c r="F210" s="2"/>
      <c r="G210" s="3"/>
      <c r="H210" s="3"/>
      <c r="I210" s="3"/>
      <c r="J210" s="3"/>
      <c r="K210" s="3"/>
      <c r="L210" s="3"/>
      <c r="M210" s="3"/>
      <c r="N210" s="3"/>
      <c r="O210" s="3"/>
      <c r="P210" s="3"/>
      <c r="Q210" s="3"/>
      <c r="R210" s="3"/>
      <c r="S210" s="3"/>
      <c r="T210" s="3"/>
      <c r="U210" s="3"/>
      <c r="V210" s="3"/>
      <c r="W210" s="3"/>
      <c r="X210" s="3"/>
      <c r="Y210" s="3"/>
      <c r="Z210" s="3"/>
    </row>
    <row r="211" spans="1:26" ht="12.75" customHeight="1">
      <c r="A211" s="3"/>
      <c r="B211" s="3"/>
      <c r="C211" s="3"/>
      <c r="D211" s="2"/>
      <c r="E211" s="2"/>
      <c r="F211" s="2"/>
      <c r="G211" s="3"/>
      <c r="H211" s="3"/>
      <c r="I211" s="3"/>
      <c r="J211" s="3"/>
      <c r="K211" s="3"/>
      <c r="L211" s="3"/>
      <c r="M211" s="3"/>
      <c r="N211" s="3"/>
      <c r="O211" s="3"/>
      <c r="P211" s="3"/>
      <c r="Q211" s="3"/>
      <c r="R211" s="3"/>
      <c r="S211" s="3"/>
      <c r="T211" s="3"/>
      <c r="U211" s="3"/>
      <c r="V211" s="3"/>
      <c r="W211" s="3"/>
      <c r="X211" s="3"/>
      <c r="Y211" s="3"/>
      <c r="Z211" s="3"/>
    </row>
    <row r="212" spans="1:26" ht="12.75" customHeight="1">
      <c r="A212" s="3"/>
      <c r="B212" s="3"/>
      <c r="C212" s="3"/>
      <c r="D212" s="2"/>
      <c r="E212" s="2"/>
      <c r="F212" s="2"/>
      <c r="G212" s="3"/>
      <c r="H212" s="3"/>
      <c r="I212" s="3"/>
      <c r="J212" s="3"/>
      <c r="K212" s="3"/>
      <c r="L212" s="3"/>
      <c r="M212" s="3"/>
      <c r="N212" s="3"/>
      <c r="O212" s="3"/>
      <c r="P212" s="3"/>
      <c r="Q212" s="3"/>
      <c r="R212" s="3"/>
      <c r="S212" s="3"/>
      <c r="T212" s="3"/>
      <c r="U212" s="3"/>
      <c r="V212" s="3"/>
      <c r="W212" s="3"/>
      <c r="X212" s="3"/>
      <c r="Y212" s="3"/>
      <c r="Z212" s="3"/>
    </row>
    <row r="213" spans="1:26" ht="12.75" customHeight="1">
      <c r="A213" s="3"/>
      <c r="B213" s="3"/>
      <c r="C213" s="3"/>
      <c r="D213" s="2"/>
      <c r="E213" s="2"/>
      <c r="F213" s="2"/>
      <c r="G213" s="3"/>
      <c r="H213" s="3"/>
      <c r="I213" s="3"/>
      <c r="J213" s="3"/>
      <c r="K213" s="3"/>
      <c r="L213" s="3"/>
      <c r="M213" s="3"/>
      <c r="N213" s="3"/>
      <c r="O213" s="3"/>
      <c r="P213" s="3"/>
      <c r="Q213" s="3"/>
      <c r="R213" s="3"/>
      <c r="S213" s="3"/>
      <c r="T213" s="3"/>
      <c r="U213" s="3"/>
      <c r="V213" s="3"/>
      <c r="W213" s="3"/>
      <c r="X213" s="3"/>
      <c r="Y213" s="3"/>
      <c r="Z213" s="3"/>
    </row>
    <row r="214" spans="1:26" ht="12.75" customHeight="1">
      <c r="A214" s="3"/>
      <c r="B214" s="3"/>
      <c r="C214" s="3"/>
      <c r="D214" s="2"/>
      <c r="E214" s="2"/>
      <c r="F214" s="2"/>
      <c r="G214" s="3"/>
      <c r="H214" s="3"/>
      <c r="I214" s="3"/>
      <c r="J214" s="3"/>
      <c r="K214" s="3"/>
      <c r="L214" s="3"/>
      <c r="M214" s="3"/>
      <c r="N214" s="3"/>
      <c r="O214" s="3"/>
      <c r="P214" s="3"/>
      <c r="Q214" s="3"/>
      <c r="R214" s="3"/>
      <c r="S214" s="3"/>
      <c r="T214" s="3"/>
      <c r="U214" s="3"/>
      <c r="V214" s="3"/>
      <c r="W214" s="3"/>
      <c r="X214" s="3"/>
      <c r="Y214" s="3"/>
      <c r="Z214" s="3"/>
    </row>
    <row r="215" spans="1:26" ht="12.75" customHeight="1">
      <c r="A215" s="3"/>
      <c r="B215" s="3"/>
      <c r="C215" s="3"/>
      <c r="D215" s="2"/>
      <c r="E215" s="2"/>
      <c r="F215" s="2"/>
      <c r="G215" s="3"/>
      <c r="H215" s="3"/>
      <c r="I215" s="3"/>
      <c r="J215" s="3"/>
      <c r="K215" s="3"/>
      <c r="L215" s="3"/>
      <c r="M215" s="3"/>
      <c r="N215" s="3"/>
      <c r="O215" s="3"/>
      <c r="P215" s="3"/>
      <c r="Q215" s="3"/>
      <c r="R215" s="3"/>
      <c r="S215" s="3"/>
      <c r="T215" s="3"/>
      <c r="U215" s="3"/>
      <c r="V215" s="3"/>
      <c r="W215" s="3"/>
      <c r="X215" s="3"/>
      <c r="Y215" s="3"/>
      <c r="Z215" s="3"/>
    </row>
    <row r="216" spans="1:26" ht="12.75" customHeight="1">
      <c r="A216" s="3"/>
      <c r="B216" s="3"/>
      <c r="C216" s="3"/>
      <c r="D216" s="2"/>
      <c r="E216" s="2"/>
      <c r="F216" s="2"/>
      <c r="G216" s="3"/>
      <c r="H216" s="3"/>
      <c r="I216" s="3"/>
      <c r="J216" s="3"/>
      <c r="K216" s="3"/>
      <c r="L216" s="3"/>
      <c r="M216" s="3"/>
      <c r="N216" s="3"/>
      <c r="O216" s="3"/>
      <c r="P216" s="3"/>
      <c r="Q216" s="3"/>
      <c r="R216" s="3"/>
      <c r="S216" s="3"/>
      <c r="T216" s="3"/>
      <c r="U216" s="3"/>
      <c r="V216" s="3"/>
      <c r="W216" s="3"/>
      <c r="X216" s="3"/>
      <c r="Y216" s="3"/>
      <c r="Z216" s="3"/>
    </row>
    <row r="217" spans="1:26" ht="12.75" customHeight="1">
      <c r="A217" s="3"/>
      <c r="B217" s="3"/>
      <c r="C217" s="3"/>
      <c r="D217" s="2"/>
      <c r="E217" s="2"/>
      <c r="F217" s="2"/>
      <c r="G217" s="3"/>
      <c r="H217" s="3"/>
      <c r="I217" s="3"/>
      <c r="J217" s="3"/>
      <c r="K217" s="3"/>
      <c r="L217" s="3"/>
      <c r="M217" s="3"/>
      <c r="N217" s="3"/>
      <c r="O217" s="3"/>
      <c r="P217" s="3"/>
      <c r="Q217" s="3"/>
      <c r="R217" s="3"/>
      <c r="S217" s="3"/>
      <c r="T217" s="3"/>
      <c r="U217" s="3"/>
      <c r="V217" s="3"/>
      <c r="W217" s="3"/>
      <c r="X217" s="3"/>
      <c r="Y217" s="3"/>
      <c r="Z217" s="3"/>
    </row>
    <row r="218" spans="1:26" ht="12.75" customHeight="1">
      <c r="A218" s="3"/>
      <c r="B218" s="3"/>
      <c r="C218" s="3"/>
      <c r="D218" s="2"/>
      <c r="E218" s="2"/>
      <c r="F218" s="2"/>
      <c r="G218" s="3"/>
      <c r="H218" s="3"/>
      <c r="I218" s="3"/>
      <c r="J218" s="3"/>
      <c r="K218" s="3"/>
      <c r="L218" s="3"/>
      <c r="M218" s="3"/>
      <c r="N218" s="3"/>
      <c r="O218" s="3"/>
      <c r="P218" s="3"/>
      <c r="Q218" s="3"/>
      <c r="R218" s="3"/>
      <c r="S218" s="3"/>
      <c r="T218" s="3"/>
      <c r="U218" s="3"/>
      <c r="V218" s="3"/>
      <c r="W218" s="3"/>
      <c r="X218" s="3"/>
      <c r="Y218" s="3"/>
      <c r="Z218" s="3"/>
    </row>
    <row r="219" spans="1:26" ht="12.75" customHeight="1">
      <c r="A219" s="3"/>
      <c r="B219" s="3"/>
      <c r="C219" s="3"/>
      <c r="D219" s="2"/>
      <c r="E219" s="2"/>
      <c r="F219" s="2"/>
      <c r="G219" s="3"/>
      <c r="H219" s="3"/>
      <c r="I219" s="3"/>
      <c r="J219" s="3"/>
      <c r="K219" s="3"/>
      <c r="L219" s="3"/>
      <c r="M219" s="3"/>
      <c r="N219" s="3"/>
      <c r="O219" s="3"/>
      <c r="P219" s="3"/>
      <c r="Q219" s="3"/>
      <c r="R219" s="3"/>
      <c r="S219" s="3"/>
      <c r="T219" s="3"/>
      <c r="U219" s="3"/>
      <c r="V219" s="3"/>
      <c r="W219" s="3"/>
      <c r="X219" s="3"/>
      <c r="Y219" s="3"/>
      <c r="Z219" s="3"/>
    </row>
    <row r="220" spans="1:26" ht="12.75" customHeight="1">
      <c r="A220" s="3"/>
      <c r="B220" s="3"/>
      <c r="C220" s="3"/>
      <c r="D220" s="2"/>
      <c r="E220" s="2"/>
      <c r="F220" s="2"/>
      <c r="G220" s="3"/>
      <c r="H220" s="3"/>
      <c r="I220" s="3"/>
      <c r="J220" s="3"/>
      <c r="K220" s="3"/>
      <c r="L220" s="3"/>
      <c r="M220" s="3"/>
      <c r="N220" s="3"/>
      <c r="O220" s="3"/>
      <c r="P220" s="3"/>
      <c r="Q220" s="3"/>
      <c r="R220" s="3"/>
      <c r="S220" s="3"/>
      <c r="T220" s="3"/>
      <c r="U220" s="3"/>
      <c r="V220" s="3"/>
      <c r="W220" s="3"/>
      <c r="X220" s="3"/>
      <c r="Y220" s="3"/>
      <c r="Z220" s="3"/>
    </row>
    <row r="221" spans="1:26" ht="12.75" customHeight="1">
      <c r="A221" s="3"/>
      <c r="B221" s="3"/>
      <c r="C221" s="3"/>
      <c r="D221" s="2"/>
      <c r="E221" s="2"/>
      <c r="F221" s="2"/>
      <c r="G221" s="3"/>
      <c r="H221" s="3"/>
      <c r="I221" s="3"/>
      <c r="J221" s="3"/>
      <c r="K221" s="3"/>
      <c r="L221" s="3"/>
      <c r="M221" s="3"/>
      <c r="N221" s="3"/>
      <c r="O221" s="3"/>
      <c r="P221" s="3"/>
      <c r="Q221" s="3"/>
      <c r="R221" s="3"/>
      <c r="S221" s="3"/>
      <c r="T221" s="3"/>
      <c r="U221" s="3"/>
      <c r="V221" s="3"/>
      <c r="W221" s="3"/>
      <c r="X221" s="3"/>
      <c r="Y221" s="3"/>
      <c r="Z221" s="3"/>
    </row>
    <row r="222" spans="1:26" ht="12.75" customHeight="1">
      <c r="A222" s="3"/>
      <c r="B222" s="3"/>
      <c r="C222" s="3"/>
      <c r="D222" s="2"/>
      <c r="E222" s="2"/>
      <c r="F222" s="2"/>
      <c r="G222" s="3"/>
      <c r="H222" s="3"/>
      <c r="I222" s="3"/>
      <c r="J222" s="3"/>
      <c r="K222" s="3"/>
      <c r="L222" s="3"/>
      <c r="M222" s="3"/>
      <c r="N222" s="3"/>
      <c r="O222" s="3"/>
      <c r="P222" s="3"/>
      <c r="Q222" s="3"/>
      <c r="R222" s="3"/>
      <c r="S222" s="3"/>
      <c r="T222" s="3"/>
      <c r="U222" s="3"/>
      <c r="V222" s="3"/>
      <c r="W222" s="3"/>
      <c r="X222" s="3"/>
      <c r="Y222" s="3"/>
      <c r="Z222" s="3"/>
    </row>
    <row r="223" spans="1:26" ht="12.75" customHeight="1">
      <c r="A223" s="3"/>
      <c r="B223" s="3"/>
      <c r="C223" s="3"/>
      <c r="D223" s="2"/>
      <c r="E223" s="2"/>
      <c r="F223" s="2"/>
      <c r="G223" s="3"/>
      <c r="H223" s="3"/>
      <c r="I223" s="3"/>
      <c r="J223" s="3"/>
      <c r="K223" s="3"/>
      <c r="L223" s="3"/>
      <c r="M223" s="3"/>
      <c r="N223" s="3"/>
      <c r="O223" s="3"/>
      <c r="P223" s="3"/>
      <c r="Q223" s="3"/>
      <c r="R223" s="3"/>
      <c r="S223" s="3"/>
      <c r="T223" s="3"/>
      <c r="U223" s="3"/>
      <c r="V223" s="3"/>
      <c r="W223" s="3"/>
      <c r="X223" s="3"/>
      <c r="Y223" s="3"/>
      <c r="Z223" s="3"/>
    </row>
    <row r="224" spans="1:26" ht="12.75" customHeight="1">
      <c r="A224" s="3"/>
      <c r="B224" s="3"/>
      <c r="C224" s="3"/>
      <c r="D224" s="2"/>
      <c r="E224" s="2"/>
      <c r="F224" s="2"/>
      <c r="G224" s="3"/>
      <c r="H224" s="3"/>
      <c r="I224" s="3"/>
      <c r="J224" s="3"/>
      <c r="K224" s="3"/>
      <c r="L224" s="3"/>
      <c r="M224" s="3"/>
      <c r="N224" s="3"/>
      <c r="O224" s="3"/>
      <c r="P224" s="3"/>
      <c r="Q224" s="3"/>
      <c r="R224" s="3"/>
      <c r="S224" s="3"/>
      <c r="T224" s="3"/>
      <c r="U224" s="3"/>
      <c r="V224" s="3"/>
      <c r="W224" s="3"/>
      <c r="X224" s="3"/>
      <c r="Y224" s="3"/>
      <c r="Z224" s="3"/>
    </row>
    <row r="225" spans="1:26" ht="12.75" customHeight="1">
      <c r="A225" s="3"/>
      <c r="B225" s="3"/>
      <c r="C225" s="3"/>
      <c r="D225" s="2"/>
      <c r="E225" s="2"/>
      <c r="F225" s="2"/>
      <c r="G225" s="3"/>
      <c r="H225" s="3"/>
      <c r="I225" s="3"/>
      <c r="J225" s="3"/>
      <c r="K225" s="3"/>
      <c r="L225" s="3"/>
      <c r="M225" s="3"/>
      <c r="N225" s="3"/>
      <c r="O225" s="3"/>
      <c r="P225" s="3"/>
      <c r="Q225" s="3"/>
      <c r="R225" s="3"/>
      <c r="S225" s="3"/>
      <c r="T225" s="3"/>
      <c r="U225" s="3"/>
      <c r="V225" s="3"/>
      <c r="W225" s="3"/>
      <c r="X225" s="3"/>
      <c r="Y225" s="3"/>
      <c r="Z225" s="3"/>
    </row>
    <row r="226" spans="1:26" ht="12.75" customHeight="1">
      <c r="A226" s="3"/>
      <c r="B226" s="3"/>
      <c r="C226" s="3"/>
      <c r="D226" s="2"/>
      <c r="E226" s="2"/>
      <c r="F226" s="2"/>
      <c r="G226" s="3"/>
      <c r="H226" s="3"/>
      <c r="I226" s="3"/>
      <c r="J226" s="3"/>
      <c r="K226" s="3"/>
      <c r="L226" s="3"/>
      <c r="M226" s="3"/>
      <c r="N226" s="3"/>
      <c r="O226" s="3"/>
      <c r="P226" s="3"/>
      <c r="Q226" s="3"/>
      <c r="R226" s="3"/>
      <c r="S226" s="3"/>
      <c r="T226" s="3"/>
      <c r="U226" s="3"/>
      <c r="V226" s="3"/>
      <c r="W226" s="3"/>
      <c r="X226" s="3"/>
      <c r="Y226" s="3"/>
      <c r="Z226" s="3"/>
    </row>
    <row r="227" spans="1:26" ht="12.75" customHeight="1">
      <c r="A227" s="3"/>
      <c r="B227" s="3"/>
      <c r="C227" s="3"/>
      <c r="D227" s="2"/>
      <c r="E227" s="2"/>
      <c r="F227" s="2"/>
      <c r="G227" s="3"/>
      <c r="H227" s="3"/>
      <c r="I227" s="3"/>
      <c r="J227" s="3"/>
      <c r="K227" s="3"/>
      <c r="L227" s="3"/>
      <c r="M227" s="3"/>
      <c r="N227" s="3"/>
      <c r="O227" s="3"/>
      <c r="P227" s="3"/>
      <c r="Q227" s="3"/>
      <c r="R227" s="3"/>
      <c r="S227" s="3"/>
      <c r="T227" s="3"/>
      <c r="U227" s="3"/>
      <c r="V227" s="3"/>
      <c r="W227" s="3"/>
      <c r="X227" s="3"/>
      <c r="Y227" s="3"/>
      <c r="Z227" s="3"/>
    </row>
    <row r="228" spans="1:26" ht="12.75" customHeight="1">
      <c r="A228" s="3"/>
      <c r="B228" s="3"/>
      <c r="C228" s="3"/>
      <c r="D228" s="2"/>
      <c r="E228" s="2"/>
      <c r="F228" s="2"/>
      <c r="G228" s="3"/>
      <c r="H228" s="3"/>
      <c r="I228" s="3"/>
      <c r="J228" s="3"/>
      <c r="K228" s="3"/>
      <c r="L228" s="3"/>
      <c r="M228" s="3"/>
      <c r="N228" s="3"/>
      <c r="O228" s="3"/>
      <c r="P228" s="3"/>
      <c r="Q228" s="3"/>
      <c r="R228" s="3"/>
      <c r="S228" s="3"/>
      <c r="T228" s="3"/>
      <c r="U228" s="3"/>
      <c r="V228" s="3"/>
      <c r="W228" s="3"/>
      <c r="X228" s="3"/>
      <c r="Y228" s="3"/>
      <c r="Z228" s="3"/>
    </row>
    <row r="229" spans="1:26" ht="12.75" customHeight="1">
      <c r="A229" s="3"/>
      <c r="B229" s="3"/>
      <c r="C229" s="3"/>
      <c r="D229" s="2"/>
      <c r="E229" s="2"/>
      <c r="F229" s="2"/>
      <c r="G229" s="3"/>
      <c r="H229" s="3"/>
      <c r="I229" s="3"/>
      <c r="J229" s="3"/>
      <c r="K229" s="3"/>
      <c r="L229" s="3"/>
      <c r="M229" s="3"/>
      <c r="N229" s="3"/>
      <c r="O229" s="3"/>
      <c r="P229" s="3"/>
      <c r="Q229" s="3"/>
      <c r="R229" s="3"/>
      <c r="S229" s="3"/>
      <c r="T229" s="3"/>
      <c r="U229" s="3"/>
      <c r="V229" s="3"/>
      <c r="W229" s="3"/>
      <c r="X229" s="3"/>
      <c r="Y229" s="3"/>
      <c r="Z229" s="3"/>
    </row>
    <row r="230" spans="1:26" ht="12.75" customHeight="1">
      <c r="A230" s="3"/>
      <c r="B230" s="3"/>
      <c r="C230" s="3"/>
      <c r="D230" s="2"/>
      <c r="E230" s="2"/>
      <c r="F230" s="2"/>
      <c r="G230" s="3"/>
      <c r="H230" s="3"/>
      <c r="I230" s="3"/>
      <c r="J230" s="3"/>
      <c r="K230" s="3"/>
      <c r="L230" s="3"/>
      <c r="M230" s="3"/>
      <c r="N230" s="3"/>
      <c r="O230" s="3"/>
      <c r="P230" s="3"/>
      <c r="Q230" s="3"/>
      <c r="R230" s="3"/>
      <c r="S230" s="3"/>
      <c r="T230" s="3"/>
      <c r="U230" s="3"/>
      <c r="V230" s="3"/>
      <c r="W230" s="3"/>
      <c r="X230" s="3"/>
      <c r="Y230" s="3"/>
      <c r="Z230" s="3"/>
    </row>
    <row r="231" spans="1:26" ht="12.75" customHeight="1">
      <c r="A231" s="3"/>
      <c r="B231" s="3"/>
      <c r="C231" s="3"/>
      <c r="D231" s="2"/>
      <c r="E231" s="2"/>
      <c r="F231" s="2"/>
      <c r="G231" s="3"/>
      <c r="H231" s="3"/>
      <c r="I231" s="3"/>
      <c r="J231" s="3"/>
      <c r="K231" s="3"/>
      <c r="L231" s="3"/>
      <c r="M231" s="3"/>
      <c r="N231" s="3"/>
      <c r="O231" s="3"/>
      <c r="P231" s="3"/>
      <c r="Q231" s="3"/>
      <c r="R231" s="3"/>
      <c r="S231" s="3"/>
      <c r="T231" s="3"/>
      <c r="U231" s="3"/>
      <c r="V231" s="3"/>
      <c r="W231" s="3"/>
      <c r="X231" s="3"/>
      <c r="Y231" s="3"/>
      <c r="Z231" s="3"/>
    </row>
    <row r="232" spans="1:26" ht="12.75" customHeight="1">
      <c r="A232" s="3"/>
      <c r="B232" s="3"/>
      <c r="C232" s="3"/>
      <c r="D232" s="2"/>
      <c r="E232" s="2"/>
      <c r="F232" s="2"/>
      <c r="G232" s="3"/>
      <c r="H232" s="3"/>
      <c r="I232" s="3"/>
      <c r="J232" s="3"/>
      <c r="K232" s="3"/>
      <c r="L232" s="3"/>
      <c r="M232" s="3"/>
      <c r="N232" s="3"/>
      <c r="O232" s="3"/>
      <c r="P232" s="3"/>
      <c r="Q232" s="3"/>
      <c r="R232" s="3"/>
      <c r="S232" s="3"/>
      <c r="T232" s="3"/>
      <c r="U232" s="3"/>
      <c r="V232" s="3"/>
      <c r="W232" s="3"/>
      <c r="X232" s="3"/>
      <c r="Y232" s="3"/>
      <c r="Z232" s="3"/>
    </row>
    <row r="233" spans="1:26" ht="12.75" customHeight="1">
      <c r="A233" s="3"/>
      <c r="B233" s="3"/>
      <c r="C233" s="3"/>
      <c r="D233" s="2"/>
      <c r="E233" s="2"/>
      <c r="F233" s="2"/>
      <c r="G233" s="3"/>
      <c r="H233" s="3"/>
      <c r="I233" s="3"/>
      <c r="J233" s="3"/>
      <c r="K233" s="3"/>
      <c r="L233" s="3"/>
      <c r="M233" s="3"/>
      <c r="N233" s="3"/>
      <c r="O233" s="3"/>
      <c r="P233" s="3"/>
      <c r="Q233" s="3"/>
      <c r="R233" s="3"/>
      <c r="S233" s="3"/>
      <c r="T233" s="3"/>
      <c r="U233" s="3"/>
      <c r="V233" s="3"/>
      <c r="W233" s="3"/>
      <c r="X233" s="3"/>
      <c r="Y233" s="3"/>
      <c r="Z233" s="3"/>
    </row>
    <row r="234" spans="1:26" ht="12.75" customHeight="1">
      <c r="A234" s="3"/>
      <c r="B234" s="3"/>
      <c r="C234" s="3"/>
      <c r="D234" s="2"/>
      <c r="E234" s="2"/>
      <c r="F234" s="2"/>
      <c r="G234" s="3"/>
      <c r="H234" s="3"/>
      <c r="I234" s="3"/>
      <c r="J234" s="3"/>
      <c r="K234" s="3"/>
      <c r="L234" s="3"/>
      <c r="M234" s="3"/>
      <c r="N234" s="3"/>
      <c r="O234" s="3"/>
      <c r="P234" s="3"/>
      <c r="Q234" s="3"/>
      <c r="R234" s="3"/>
      <c r="S234" s="3"/>
      <c r="T234" s="3"/>
      <c r="U234" s="3"/>
      <c r="V234" s="3"/>
      <c r="W234" s="3"/>
      <c r="X234" s="3"/>
      <c r="Y234" s="3"/>
      <c r="Z234" s="3"/>
    </row>
    <row r="235" spans="1:26" ht="12.75" customHeight="1">
      <c r="A235" s="3"/>
      <c r="B235" s="3"/>
      <c r="C235" s="3"/>
      <c r="D235" s="2"/>
      <c r="E235" s="2"/>
      <c r="F235" s="2"/>
      <c r="G235" s="3"/>
      <c r="H235" s="3"/>
      <c r="I235" s="3"/>
      <c r="J235" s="3"/>
      <c r="K235" s="3"/>
      <c r="L235" s="3"/>
      <c r="M235" s="3"/>
      <c r="N235" s="3"/>
      <c r="O235" s="3"/>
      <c r="P235" s="3"/>
      <c r="Q235" s="3"/>
      <c r="R235" s="3"/>
      <c r="S235" s="3"/>
      <c r="T235" s="3"/>
      <c r="U235" s="3"/>
      <c r="V235" s="3"/>
      <c r="W235" s="3"/>
      <c r="X235" s="3"/>
      <c r="Y235" s="3"/>
      <c r="Z235" s="3"/>
    </row>
    <row r="236" spans="1:26" ht="12.75" customHeight="1">
      <c r="A236" s="3"/>
      <c r="B236" s="3"/>
      <c r="C236" s="3"/>
      <c r="D236" s="2"/>
      <c r="E236" s="2"/>
      <c r="F236" s="2"/>
      <c r="G236" s="3"/>
      <c r="H236" s="3"/>
      <c r="I236" s="3"/>
      <c r="J236" s="3"/>
      <c r="K236" s="3"/>
      <c r="L236" s="3"/>
      <c r="M236" s="3"/>
      <c r="N236" s="3"/>
      <c r="O236" s="3"/>
      <c r="P236" s="3"/>
      <c r="Q236" s="3"/>
      <c r="R236" s="3"/>
      <c r="S236" s="3"/>
      <c r="T236" s="3"/>
      <c r="U236" s="3"/>
      <c r="V236" s="3"/>
      <c r="W236" s="3"/>
      <c r="X236" s="3"/>
      <c r="Y236" s="3"/>
      <c r="Z236" s="3"/>
    </row>
    <row r="237" spans="1:26" ht="12.75" customHeight="1">
      <c r="A237" s="3"/>
      <c r="B237" s="3"/>
      <c r="C237" s="3"/>
      <c r="D237" s="2"/>
      <c r="E237" s="2"/>
      <c r="F237" s="2"/>
      <c r="G237" s="3"/>
      <c r="H237" s="3"/>
      <c r="I237" s="3"/>
      <c r="J237" s="3"/>
      <c r="K237" s="3"/>
      <c r="L237" s="3"/>
      <c r="M237" s="3"/>
      <c r="N237" s="3"/>
      <c r="O237" s="3"/>
      <c r="P237" s="3"/>
      <c r="Q237" s="3"/>
      <c r="R237" s="3"/>
      <c r="S237" s="3"/>
      <c r="T237" s="3"/>
      <c r="U237" s="3"/>
      <c r="V237" s="3"/>
      <c r="W237" s="3"/>
      <c r="X237" s="3"/>
      <c r="Y237" s="3"/>
      <c r="Z237" s="3"/>
    </row>
    <row r="238" spans="1:26" ht="12.75" customHeight="1">
      <c r="A238" s="3"/>
      <c r="B238" s="3"/>
      <c r="C238" s="3"/>
      <c r="D238" s="2"/>
      <c r="E238" s="2"/>
      <c r="F238" s="2"/>
      <c r="G238" s="3"/>
      <c r="H238" s="3"/>
      <c r="I238" s="3"/>
      <c r="J238" s="3"/>
      <c r="K238" s="3"/>
      <c r="L238" s="3"/>
      <c r="M238" s="3"/>
      <c r="N238" s="3"/>
      <c r="O238" s="3"/>
      <c r="P238" s="3"/>
      <c r="Q238" s="3"/>
      <c r="R238" s="3"/>
      <c r="S238" s="3"/>
      <c r="T238" s="3"/>
      <c r="U238" s="3"/>
      <c r="V238" s="3"/>
      <c r="W238" s="3"/>
      <c r="X238" s="3"/>
      <c r="Y238" s="3"/>
      <c r="Z238" s="3"/>
    </row>
    <row r="239" spans="1:26" ht="12.75" customHeight="1">
      <c r="A239" s="3"/>
      <c r="B239" s="3"/>
      <c r="C239" s="3"/>
      <c r="D239" s="2"/>
      <c r="E239" s="2"/>
      <c r="F239" s="2"/>
      <c r="G239" s="3"/>
      <c r="H239" s="3"/>
      <c r="I239" s="3"/>
      <c r="J239" s="3"/>
      <c r="K239" s="3"/>
      <c r="L239" s="3"/>
      <c r="M239" s="3"/>
      <c r="N239" s="3"/>
      <c r="O239" s="3"/>
      <c r="P239" s="3"/>
      <c r="Q239" s="3"/>
      <c r="R239" s="3"/>
      <c r="S239" s="3"/>
      <c r="T239" s="3"/>
      <c r="U239" s="3"/>
      <c r="V239" s="3"/>
      <c r="W239" s="3"/>
      <c r="X239" s="3"/>
      <c r="Y239" s="3"/>
      <c r="Z239" s="3"/>
    </row>
    <row r="240" spans="1:26" ht="12.75" customHeight="1">
      <c r="A240" s="3"/>
      <c r="B240" s="3"/>
      <c r="C240" s="3"/>
      <c r="D240" s="2"/>
      <c r="E240" s="2"/>
      <c r="F240" s="2"/>
      <c r="G240" s="3"/>
      <c r="H240" s="3"/>
      <c r="I240" s="3"/>
      <c r="J240" s="3"/>
      <c r="K240" s="3"/>
      <c r="L240" s="3"/>
      <c r="M240" s="3"/>
      <c r="N240" s="3"/>
      <c r="O240" s="3"/>
      <c r="P240" s="3"/>
      <c r="Q240" s="3"/>
      <c r="R240" s="3"/>
      <c r="S240" s="3"/>
      <c r="T240" s="3"/>
      <c r="U240" s="3"/>
      <c r="V240" s="3"/>
      <c r="W240" s="3"/>
      <c r="X240" s="3"/>
      <c r="Y240" s="3"/>
      <c r="Z240" s="3"/>
    </row>
    <row r="241" spans="1:26" ht="12.75" customHeight="1">
      <c r="A241" s="3"/>
      <c r="B241" s="3"/>
      <c r="C241" s="3"/>
      <c r="D241" s="2"/>
      <c r="E241" s="2"/>
      <c r="F241" s="2"/>
      <c r="G241" s="3"/>
      <c r="H241" s="3"/>
      <c r="I241" s="3"/>
      <c r="J241" s="3"/>
      <c r="K241" s="3"/>
      <c r="L241" s="3"/>
      <c r="M241" s="3"/>
      <c r="N241" s="3"/>
      <c r="O241" s="3"/>
      <c r="P241" s="3"/>
      <c r="Q241" s="3"/>
      <c r="R241" s="3"/>
      <c r="S241" s="3"/>
      <c r="T241" s="3"/>
      <c r="U241" s="3"/>
      <c r="V241" s="3"/>
      <c r="W241" s="3"/>
      <c r="X241" s="3"/>
      <c r="Y241" s="3"/>
      <c r="Z241" s="3"/>
    </row>
    <row r="242" spans="1:26" ht="12.75" customHeight="1">
      <c r="A242" s="3"/>
      <c r="B242" s="3"/>
      <c r="C242" s="3"/>
      <c r="D242" s="2"/>
      <c r="E242" s="2"/>
      <c r="F242" s="2"/>
      <c r="G242" s="3"/>
      <c r="H242" s="3"/>
      <c r="I242" s="3"/>
      <c r="J242" s="3"/>
      <c r="K242" s="3"/>
      <c r="L242" s="3"/>
      <c r="M242" s="3"/>
      <c r="N242" s="3"/>
      <c r="O242" s="3"/>
      <c r="P242" s="3"/>
      <c r="Q242" s="3"/>
      <c r="R242" s="3"/>
      <c r="S242" s="3"/>
      <c r="T242" s="3"/>
      <c r="U242" s="3"/>
      <c r="V242" s="3"/>
      <c r="W242" s="3"/>
      <c r="X242" s="3"/>
      <c r="Y242" s="3"/>
      <c r="Z242" s="3"/>
    </row>
    <row r="243" spans="1:26" ht="12.75" customHeight="1">
      <c r="A243" s="3"/>
      <c r="B243" s="3"/>
      <c r="C243" s="3"/>
      <c r="D243" s="2"/>
      <c r="E243" s="2"/>
      <c r="F243" s="2"/>
      <c r="G243" s="3"/>
      <c r="H243" s="3"/>
      <c r="I243" s="3"/>
      <c r="J243" s="3"/>
      <c r="K243" s="3"/>
      <c r="L243" s="3"/>
      <c r="M243" s="3"/>
      <c r="N243" s="3"/>
      <c r="O243" s="3"/>
      <c r="P243" s="3"/>
      <c r="Q243" s="3"/>
      <c r="R243" s="3"/>
      <c r="S243" s="3"/>
      <c r="T243" s="3"/>
      <c r="U243" s="3"/>
      <c r="V243" s="3"/>
      <c r="W243" s="3"/>
      <c r="X243" s="3"/>
      <c r="Y243" s="3"/>
      <c r="Z243" s="3"/>
    </row>
    <row r="244" spans="1:26" ht="12.75" customHeight="1">
      <c r="A244" s="3"/>
      <c r="B244" s="3"/>
      <c r="C244" s="3"/>
      <c r="D244" s="2"/>
      <c r="E244" s="2"/>
      <c r="F244" s="2"/>
      <c r="G244" s="3"/>
      <c r="H244" s="3"/>
      <c r="I244" s="3"/>
      <c r="J244" s="3"/>
      <c r="K244" s="3"/>
      <c r="L244" s="3"/>
      <c r="M244" s="3"/>
      <c r="N244" s="3"/>
      <c r="O244" s="3"/>
      <c r="P244" s="3"/>
      <c r="Q244" s="3"/>
      <c r="R244" s="3"/>
      <c r="S244" s="3"/>
      <c r="T244" s="3"/>
      <c r="U244" s="3"/>
      <c r="V244" s="3"/>
      <c r="W244" s="3"/>
      <c r="X244" s="3"/>
      <c r="Y244" s="3"/>
      <c r="Z244" s="3"/>
    </row>
    <row r="245" spans="1:26" ht="12.75" customHeight="1">
      <c r="A245" s="3"/>
      <c r="B245" s="3"/>
      <c r="C245" s="3"/>
      <c r="D245" s="2"/>
      <c r="E245" s="2"/>
      <c r="F245" s="2"/>
      <c r="G245" s="3"/>
      <c r="H245" s="3"/>
      <c r="I245" s="3"/>
      <c r="J245" s="3"/>
      <c r="K245" s="3"/>
      <c r="L245" s="3"/>
      <c r="M245" s="3"/>
      <c r="N245" s="3"/>
      <c r="O245" s="3"/>
      <c r="P245" s="3"/>
      <c r="Q245" s="3"/>
      <c r="R245" s="3"/>
      <c r="S245" s="3"/>
      <c r="T245" s="3"/>
      <c r="U245" s="3"/>
      <c r="V245" s="3"/>
      <c r="W245" s="3"/>
      <c r="X245" s="3"/>
      <c r="Y245" s="3"/>
      <c r="Z245" s="3"/>
    </row>
    <row r="246" spans="1:26" ht="12.75" customHeight="1">
      <c r="A246" s="3"/>
      <c r="B246" s="3"/>
      <c r="C246" s="3"/>
      <c r="D246" s="2"/>
      <c r="E246" s="2"/>
      <c r="F246" s="2"/>
      <c r="G246" s="3"/>
      <c r="H246" s="3"/>
      <c r="I246" s="3"/>
      <c r="J246" s="3"/>
      <c r="K246" s="3"/>
      <c r="L246" s="3"/>
      <c r="M246" s="3"/>
      <c r="N246" s="3"/>
      <c r="O246" s="3"/>
      <c r="P246" s="3"/>
      <c r="Q246" s="3"/>
      <c r="R246" s="3"/>
      <c r="S246" s="3"/>
      <c r="T246" s="3"/>
      <c r="U246" s="3"/>
      <c r="V246" s="3"/>
      <c r="W246" s="3"/>
      <c r="X246" s="3"/>
      <c r="Y246" s="3"/>
      <c r="Z246" s="3"/>
    </row>
    <row r="247" spans="1:26" ht="12.75" customHeight="1">
      <c r="A247" s="3"/>
      <c r="B247" s="3"/>
      <c r="C247" s="3"/>
      <c r="D247" s="2"/>
      <c r="E247" s="2"/>
      <c r="F247" s="2"/>
      <c r="G247" s="3"/>
      <c r="H247" s="3"/>
      <c r="I247" s="3"/>
      <c r="J247" s="3"/>
      <c r="K247" s="3"/>
      <c r="L247" s="3"/>
      <c r="M247" s="3"/>
      <c r="N247" s="3"/>
      <c r="O247" s="3"/>
      <c r="P247" s="3"/>
      <c r="Q247" s="3"/>
      <c r="R247" s="3"/>
      <c r="S247" s="3"/>
      <c r="T247" s="3"/>
      <c r="U247" s="3"/>
      <c r="V247" s="3"/>
      <c r="W247" s="3"/>
      <c r="X247" s="3"/>
      <c r="Y247" s="3"/>
      <c r="Z247" s="3"/>
    </row>
    <row r="248" spans="1:26" ht="12.75" customHeight="1">
      <c r="A248" s="3"/>
      <c r="B248" s="3"/>
      <c r="C248" s="3"/>
      <c r="D248" s="2"/>
      <c r="E248" s="2"/>
      <c r="F248" s="2"/>
      <c r="G248" s="3"/>
      <c r="H248" s="3"/>
      <c r="I248" s="3"/>
      <c r="J248" s="3"/>
      <c r="K248" s="3"/>
      <c r="L248" s="3"/>
      <c r="M248" s="3"/>
      <c r="N248" s="3"/>
      <c r="O248" s="3"/>
      <c r="P248" s="3"/>
      <c r="Q248" s="3"/>
      <c r="R248" s="3"/>
      <c r="S248" s="3"/>
      <c r="T248" s="3"/>
      <c r="U248" s="3"/>
      <c r="V248" s="3"/>
      <c r="W248" s="3"/>
      <c r="X248" s="3"/>
      <c r="Y248" s="3"/>
      <c r="Z248" s="3"/>
    </row>
    <row r="249" spans="1:26" ht="12.75" customHeight="1">
      <c r="A249" s="3"/>
      <c r="B249" s="3"/>
      <c r="C249" s="3"/>
      <c r="D249" s="2"/>
      <c r="E249" s="2"/>
      <c r="F249" s="2"/>
      <c r="G249" s="3"/>
      <c r="H249" s="3"/>
      <c r="I249" s="3"/>
      <c r="J249" s="3"/>
      <c r="K249" s="3"/>
      <c r="L249" s="3"/>
      <c r="M249" s="3"/>
      <c r="N249" s="3"/>
      <c r="O249" s="3"/>
      <c r="P249" s="3"/>
      <c r="Q249" s="3"/>
      <c r="R249" s="3"/>
      <c r="S249" s="3"/>
      <c r="T249" s="3"/>
      <c r="U249" s="3"/>
      <c r="V249" s="3"/>
      <c r="W249" s="3"/>
      <c r="X249" s="3"/>
      <c r="Y249" s="3"/>
      <c r="Z249" s="3"/>
    </row>
    <row r="250" spans="1:26" ht="12.75" customHeight="1">
      <c r="A250" s="3"/>
      <c r="B250" s="3"/>
      <c r="C250" s="3"/>
      <c r="D250" s="2"/>
      <c r="E250" s="2"/>
      <c r="F250" s="2"/>
      <c r="G250" s="3"/>
      <c r="H250" s="3"/>
      <c r="I250" s="3"/>
      <c r="J250" s="3"/>
      <c r="K250" s="3"/>
      <c r="L250" s="3"/>
      <c r="M250" s="3"/>
      <c r="N250" s="3"/>
      <c r="O250" s="3"/>
      <c r="P250" s="3"/>
      <c r="Q250" s="3"/>
      <c r="R250" s="3"/>
      <c r="S250" s="3"/>
      <c r="T250" s="3"/>
      <c r="U250" s="3"/>
      <c r="V250" s="3"/>
      <c r="W250" s="3"/>
      <c r="X250" s="3"/>
      <c r="Y250" s="3"/>
      <c r="Z250" s="3"/>
    </row>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1000"/>
  <sheetViews>
    <sheetView topLeftCell="A43" workbookViewId="0">
      <selection activeCell="F52" sqref="F52"/>
    </sheetView>
  </sheetViews>
  <sheetFormatPr defaultColWidth="12.59765625" defaultRowHeight="15" customHeight="1"/>
  <cols>
    <col min="1" max="1" width="28.59765625" customWidth="1"/>
    <col min="2" max="2" width="28.09765625" customWidth="1"/>
    <col min="3" max="4" width="17.5" customWidth="1"/>
    <col min="5"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54"/>
      <c r="B1" s="690"/>
      <c r="C1" s="691"/>
      <c r="D1" s="17"/>
      <c r="E1" s="755" t="s">
        <v>520</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521</v>
      </c>
      <c r="C2" s="102"/>
      <c r="D2" s="17"/>
      <c r="E2" s="103" t="s">
        <v>522</v>
      </c>
      <c r="F2" s="528"/>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534" t="s">
        <v>297</v>
      </c>
      <c r="B3" s="584">
        <v>2</v>
      </c>
      <c r="C3" s="536"/>
      <c r="D3" s="17"/>
      <c r="E3" s="106" t="s">
        <v>298</v>
      </c>
      <c r="F3" s="562" t="s">
        <v>523</v>
      </c>
      <c r="G3" s="539"/>
      <c r="H3" s="540"/>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v>44470</v>
      </c>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51</v>
      </c>
      <c r="C7" s="17" t="s">
        <v>524</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160</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SUM(IF(ISBLANK(Cabezota!$A$37:$A$41),0,1))</f>
        <v>5</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SUM(Cabezota!$B$37:$B$41)</f>
        <v>75</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Cabezota!LocationNames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SUMIF($B$70:$B$84,AD12,$F$70:$F$84)</f>
        <v>0</v>
      </c>
      <c r="AE14" s="17">
        <f t="shared" si="0"/>
        <v>420</v>
      </c>
      <c r="AF14" s="17">
        <f t="shared" si="0"/>
        <v>60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15</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SUMIFS(Cabezota!$F$54:$F$66,Cabezota!$B$54:$B$66, B$14,Cabezota!$H$54:$H$66,$A15)*(1+Constants!$B$7)</f>
        <v>0</v>
      </c>
      <c r="C15" s="17">
        <f>SUMIFS(Cabezota!$F$54:$F$66,Cabezota!$B$54:$B$66, C$14,Cabezota!$H$54:$H$66,$A15)</f>
        <v>0</v>
      </c>
      <c r="D15" s="17">
        <f>SUMIFS(Cabezota!$F$54:$F$66,Cabezota!$B$54:$B$66, D$14,Cabezota!$H$54:$H$66,$A15)*(1+Constants!$B$7)</f>
        <v>0</v>
      </c>
      <c r="E15" s="17">
        <f>SUMIFS(Cabezota!$F$54:$F$66,Cabezota!$B$54:$B$66, E$14,Cabezota!$H$54:$H$66,$A15)*(1+Constants!$B$7)</f>
        <v>0</v>
      </c>
      <c r="F15" s="17">
        <f>SUMIFS(Cabezota!$F$54:$F$66,Cabezota!$B$54:$B$66, F$14,Cabezota!$H$54:$H$66,$A15)*(1+Constants!$B$7)</f>
        <v>0</v>
      </c>
      <c r="G15" s="117" t="s">
        <v>319</v>
      </c>
      <c r="H15" s="17">
        <f>SUMIF(Cabezota!$B$70:$B$85,"&lt;&gt;External",Cabezota!$F$70:$F$85)</f>
        <v>495</v>
      </c>
      <c r="I15" s="118">
        <f>SUMIF(Cabezota!$B$70:$B$85,"External",Cabezota!$F$70:$F$85)</f>
        <v>0</v>
      </c>
      <c r="J15" s="119">
        <f>SUM(Cabezota!$F$90:$F$103)</f>
        <v>160</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12600</v>
      </c>
      <c r="AF15" s="20">
        <f t="shared" si="1"/>
        <v>3600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750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SUMIFS(Cabezota!$F$54:$F$66,Cabezota!$B$54:$B$66, B$14,Cabezota!$H$54:$H$66,$A16)*(1+Constants!$B$9)</f>
        <v>253.32999999999996</v>
      </c>
      <c r="C16" s="17">
        <f>SUMIFS(Cabezota!$F$54:$F$66,Cabezota!$B$54:$B$66, C$14,Cabezota!$H$54:$H$66,$A16)</f>
        <v>100</v>
      </c>
      <c r="D16" s="17">
        <f>SUMIFS(Cabezota!$F$54:$F$66,Cabezota!$B$54:$B$66, D$14,Cabezota!$H$54:$H$66,$A16)*(1+Constants!$B$9)</f>
        <v>0</v>
      </c>
      <c r="E16" s="17">
        <f>SUMIFS(Cabezota!$F$54:$F$66,Cabezota!$B$54:$B$66, E$14,Cabezota!$H$54:$H$66,$A16)*(1+Constants!$B$9)</f>
        <v>0</v>
      </c>
      <c r="F16" s="17">
        <f>SUMIFS(Cabezota!$F$54:$F$66,Cabezota!$B$54:$B$66, F$14,Cabezota!$H$54:$H$66,$A16)*(1+Constants!$B$9)</f>
        <v>0</v>
      </c>
      <c r="G16" s="117" t="s">
        <v>35</v>
      </c>
      <c r="H16" s="122">
        <f>SUM(AD15:CA15)</f>
        <v>16950</v>
      </c>
      <c r="I16" s="120">
        <f t="array" ref="I16">SUM(IF(Cabezota!$B$70:$B$85="External",Cabezota!$F$70:$F$85*Cabezota!$H$70:$H$85,0))</f>
        <v>0</v>
      </c>
      <c r="J16" s="123"/>
      <c r="K16" s="124"/>
      <c r="L16" s="121" t="s">
        <v>60</v>
      </c>
      <c r="M16" s="120">
        <f>J15-K15</f>
        <v>160</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SUMIFS(Cabezota!$F$54:$F$66,Cabezota!$B$54:$B$66, B$14,Cabezota!$H$54:$H$66,$A17)*(1+Constants!$B$7)</f>
        <v>0</v>
      </c>
      <c r="C17" s="17">
        <f>SUMIFS(Cabezota!$F$54:$F$66,Cabezota!$B$54:$B$66, C$14,Cabezota!$H$54:$H$66,$A17)</f>
        <v>0</v>
      </c>
      <c r="D17" s="17">
        <f>SUMIFS(Cabezota!$F$54:$F$66,Cabezota!$B$54:$B$66, D$14,Cabezota!$H$54:$H$66,$A17)*(1+Constants!$B$7)</f>
        <v>0</v>
      </c>
      <c r="E17" s="17">
        <f>SUMIFS(Cabezota!$F$54:$F$66,Cabezota!$B$54:$B$66, E$14,Cabezota!$H$54:$H$66,$A17)*(1+Constants!$B$7)</f>
        <v>0</v>
      </c>
      <c r="F17" s="17">
        <f>SUMIFS(Cabezota!$F$54:$F$66,Cabezota!$B$54:$B$66, F$14,Cabezota!$H$54:$H$66,$A17)*(1+Constants!$B$7)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SUMIFS(Cabezota!$F$54:$F$66,Cabezota!$B$54:$B$66, B$14,Cabezota!$H$54:$H$66,$A18)</f>
        <v>0</v>
      </c>
      <c r="C18" s="17">
        <f>SUMIFS(Cabezota!$F$54:$F$66,Cabezota!$B$54:$B$66, C$14,Cabezota!$H$54:$H$66,$A18)</f>
        <v>100</v>
      </c>
      <c r="D18" s="17">
        <f>SUMIFS(Cabezota!$F$54:$F$66,Cabezota!$B$54:$B$66, D$14,Cabezota!$H$54:$H$66,$A18)</f>
        <v>0</v>
      </c>
      <c r="E18" s="17">
        <f>SUMIFS(Cabezota!$F$54:$F$66,Cabezota!$B$54:$B$66, E$14,Cabezota!$H$54:$H$66,$A18)</f>
        <v>481</v>
      </c>
      <c r="F18" s="17">
        <f>SUMIFS(Cabezota!$F$54:$F$66,Cabezota!$B$54:$B$66, F$14,Cabezota!$H$54:$H$66,$A18)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SUMIFS(Cabezota!$F$54:$F$66,Cabezota!$B$54:$B$66, B$14,Cabezota!$H$54:$H$66,$A19)</f>
        <v>0</v>
      </c>
      <c r="C19" s="17">
        <f>SUMIFS(Cabezota!$F$54:$F$66,Cabezota!$B$54:$B$66, C$14,Cabezota!$H$54:$H$66,$A19)</f>
        <v>0</v>
      </c>
      <c r="D19" s="17">
        <f>SUMIFS(Cabezota!$F$54:$F$66,Cabezota!$B$54:$B$66, D$14,Cabezota!$H$54:$H$66,$A19)</f>
        <v>0</v>
      </c>
      <c r="E19" s="17">
        <f>SUMIFS(Cabezota!$F$54:$F$66,Cabezota!$B$54:$B$66, E$14,Cabezota!$H$54:$H$66,$A19)</f>
        <v>0</v>
      </c>
      <c r="F19" s="17">
        <f>SUMIFS(Cabezota!$F$54:$F$66,Cabezota!$B$54:$B$66, F$14,Cabezota!$H$54:$H$66,$A19)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SUM(IF(Cabezota!$B$54:$B$66=B$14,IF(Cabezota!$H$54:$H$66="PT-ZZP",Cabezota!$F$54:$F$66*Cabezota!$I$54:$I$66*(1+Constants!$B$7),0),0))</f>
        <v>0</v>
      </c>
      <c r="C20" s="122">
        <f t="array" ref="C20">SUM(IF(Cabezota!$B$54:$B$66=C$14,IF(Cabezota!$H$54:$H$66="PT-ZZP",Cabezota!$F$54:$F$66*Cabezota!$I$54:$I$66,0),0))</f>
        <v>0</v>
      </c>
      <c r="D20" s="122">
        <f t="array" ref="D20">SUM(IF(Cabezota!$B$54:$B$66=D$14,IF(Cabezota!$H$54:$H$66="PT-ZZP",Cabezota!$F$54:$F$66*Cabezota!$I$54:$I$66*(1+Constants!$B$7),0),0))</f>
        <v>0</v>
      </c>
      <c r="E20" s="122">
        <f t="array" ref="E20">SUM(IF(Cabezota!$B$54:$B$66=E$14,IF(Cabezota!$H$54:$H$66="PT-ZZP",Cabezota!$F$54:$F$66*Cabezota!$I$54:$I$66*(1+Constants!$B$7),0),0))</f>
        <v>0</v>
      </c>
      <c r="F20" s="122">
        <f t="array" ref="F20">SUM(IF(Cabezota!$B$54:$B$66=F$14,IF(Cabezota!$H$54:$H$66="PT-ZZP",Cabezota!$F$54:$F$66*Cabezota!$I$54:$I$66*(1+Constants!$B$7),0),0))</f>
        <v>0</v>
      </c>
      <c r="G20" s="125"/>
      <c r="H20" s="17"/>
      <c r="I20" s="118"/>
      <c r="J20" s="123"/>
      <c r="K20" s="126"/>
      <c r="L20" s="121" t="s">
        <v>6</v>
      </c>
      <c r="M20" s="120">
        <f>SUM(M14:M19)</f>
        <v>160</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SUM(IF(Cabezota!$B$54:$B$66=B$14,IF(Cabezota!$H$54:$H$66="Extern",Cabezota!$F$54:$F$66*Cabezota!$I$54:$I$66,0),0))</f>
        <v>0</v>
      </c>
      <c r="C21" s="122">
        <f t="array" ref="C21">SUM(IF(Cabezota!$B$54:$B$66=C$14,IF(Cabezota!$H$54:$H$66="Extern",Cabezota!$F$54:$F$66*Cabezota!$I$54:$I$66,0),0))</f>
        <v>0</v>
      </c>
      <c r="D21" s="122">
        <f t="array" ref="D21">SUM(IF(Cabezota!$B$54:$B$66=D$14,IF(Cabezota!$H$54:$H$66="Extern",Cabezota!$F$54:$F$66*Cabezota!$I$54:$I$66,0),0))</f>
        <v>0</v>
      </c>
      <c r="E21" s="122">
        <f t="array" ref="E21">SUM(IF(Cabezota!$B$54:$B$66=E$14,IF(Cabezota!$H$54:$H$66="Extern",Cabezota!$F$54:$F$66*Cabezota!$I$54:$I$66,0),0))</f>
        <v>0</v>
      </c>
      <c r="F21" s="120">
        <f t="array" ref="F21">SUM(IF(Cabezota!$B$54:$B$66=F$14,IF(Cabezota!$H$54:$H$66="Extern",Cabezota!$F$54:$F$66*Cabezota!$I$54:$I$66,0),0))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Cabezota!$F$54:$F$66,Cabezota!$B$54:$B$66,"Mentorship",Cabezota!$H$54:$H$66,"PT-V")*Constants!B8+SUMIFS(Cabezota!$F$54:$F$66,Cabezota!$B$54:$B$66,"Mentorship",Cabezota!$H$54:$H$66,"PT")*Constants!B6+SUMPRODUCT(IF(Cabezota!$B$54:$B$66="Mentorship",IF(Cabezota!$H$54:$H$66="PT-ZZP",Cabezota!$F$54:$F$66*Cabezota!$I$54:$I$66,0)))</f>
        <v>0</v>
      </c>
    </row>
    <row r="23" spans="1:31" ht="15" customHeight="1">
      <c r="A23" s="133" t="s">
        <v>321</v>
      </c>
      <c r="B23" s="552"/>
      <c r="C23" s="552"/>
      <c r="D23" s="552"/>
      <c r="E23" s="552">
        <f>SUMIF(Cabezota!$B$54:$B$66,"External Trainer Course",Cabezota!$I$54:$I$66)</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460</v>
      </c>
      <c r="B37" s="147">
        <v>12</v>
      </c>
      <c r="C37" s="146">
        <v>2</v>
      </c>
      <c r="D37" s="146">
        <v>35</v>
      </c>
      <c r="E37" s="146" t="s">
        <v>99</v>
      </c>
      <c r="F37" s="148" t="s">
        <v>525</v>
      </c>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t="s">
        <v>469</v>
      </c>
      <c r="B38" s="147">
        <v>12</v>
      </c>
      <c r="C38" s="146">
        <v>2</v>
      </c>
      <c r="D38" s="146">
        <v>35</v>
      </c>
      <c r="E38" s="155" t="s">
        <v>99</v>
      </c>
      <c r="F38" s="154" t="s">
        <v>526</v>
      </c>
      <c r="G38" s="153" t="s">
        <v>527</v>
      </c>
      <c r="H38" s="699"/>
      <c r="I38" s="699"/>
      <c r="J38" s="737"/>
      <c r="K38" s="17"/>
      <c r="L38" s="17"/>
      <c r="M38" s="17"/>
      <c r="N38" s="17"/>
      <c r="O38" s="17"/>
      <c r="P38" s="17"/>
      <c r="Q38" s="17"/>
      <c r="R38" s="17"/>
      <c r="S38" s="17"/>
      <c r="T38" s="17"/>
      <c r="U38" s="17"/>
      <c r="V38" s="17"/>
      <c r="W38" s="17"/>
      <c r="X38" s="17"/>
      <c r="Y38" s="18"/>
      <c r="Z38" s="17"/>
      <c r="AA38" s="17"/>
    </row>
    <row r="39" spans="1:58" ht="15.75" customHeight="1">
      <c r="A39" s="147" t="s">
        <v>463</v>
      </c>
      <c r="B39" s="147">
        <v>8</v>
      </c>
      <c r="C39" s="147">
        <v>2</v>
      </c>
      <c r="D39" s="147">
        <v>35</v>
      </c>
      <c r="E39" s="155" t="s">
        <v>52</v>
      </c>
      <c r="F39" s="154" t="s">
        <v>528</v>
      </c>
      <c r="G39" s="147" t="s">
        <v>529</v>
      </c>
      <c r="H39" s="699"/>
      <c r="I39" s="699"/>
      <c r="J39" s="737"/>
      <c r="K39" s="17"/>
      <c r="L39" s="17"/>
      <c r="M39" s="17"/>
      <c r="N39" s="17"/>
      <c r="O39" s="17"/>
      <c r="P39" s="17"/>
      <c r="Q39" s="17"/>
      <c r="R39" s="17"/>
      <c r="S39" s="17"/>
      <c r="T39" s="17"/>
      <c r="U39" s="17"/>
      <c r="V39" s="17"/>
      <c r="W39" s="17"/>
      <c r="X39" s="17"/>
      <c r="Y39" s="17"/>
      <c r="Z39" s="17"/>
      <c r="AA39" s="17"/>
    </row>
    <row r="40" spans="1:58" ht="15.75" customHeight="1">
      <c r="A40" s="147" t="s">
        <v>530</v>
      </c>
      <c r="B40" s="147">
        <v>18</v>
      </c>
      <c r="C40" s="147">
        <v>2</v>
      </c>
      <c r="D40" s="147">
        <v>35</v>
      </c>
      <c r="E40" s="155" t="s">
        <v>52</v>
      </c>
      <c r="F40" s="154" t="s">
        <v>528</v>
      </c>
      <c r="G40" s="147" t="s">
        <v>531</v>
      </c>
      <c r="H40" s="699"/>
      <c r="I40" s="699"/>
      <c r="J40" s="737"/>
      <c r="K40" s="17"/>
      <c r="L40" s="17"/>
      <c r="M40" s="17"/>
      <c r="N40" s="17"/>
      <c r="O40" s="17"/>
      <c r="P40" s="17"/>
      <c r="Q40" s="17"/>
      <c r="R40" s="17"/>
      <c r="S40" s="17"/>
      <c r="T40" s="17"/>
      <c r="U40" s="17"/>
      <c r="V40" s="17"/>
      <c r="W40" s="17"/>
      <c r="X40" s="17"/>
      <c r="Y40" s="17"/>
      <c r="Z40" s="17"/>
      <c r="AA40" s="17"/>
    </row>
    <row r="41" spans="1:58" ht="15.75" customHeight="1">
      <c r="A41" s="578" t="s">
        <v>532</v>
      </c>
      <c r="B41" s="577">
        <v>25</v>
      </c>
      <c r="C41" s="577">
        <v>2</v>
      </c>
      <c r="D41" s="578">
        <v>5</v>
      </c>
      <c r="E41" s="579" t="s">
        <v>52</v>
      </c>
      <c r="F41" s="579" t="s">
        <v>533</v>
      </c>
      <c r="G41" s="578" t="s">
        <v>534</v>
      </c>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t="s">
        <v>460</v>
      </c>
      <c r="B45" s="85">
        <v>12</v>
      </c>
      <c r="C45" s="250" t="s">
        <v>535</v>
      </c>
      <c r="D45" s="150" t="s">
        <v>99</v>
      </c>
      <c r="E45" s="152">
        <v>2</v>
      </c>
      <c r="F45" s="152">
        <v>2.2000000000000002</v>
      </c>
      <c r="G45" s="17" t="s">
        <v>309</v>
      </c>
      <c r="H45" s="153"/>
      <c r="I45" s="736"/>
      <c r="J45" s="699"/>
      <c r="K45" s="737"/>
      <c r="L45" s="17"/>
      <c r="M45" s="17"/>
      <c r="N45" s="17"/>
      <c r="O45" s="17"/>
      <c r="P45" s="17"/>
      <c r="Q45" s="17"/>
      <c r="R45" s="17"/>
      <c r="S45" s="17"/>
      <c r="T45" s="17"/>
      <c r="U45" s="17"/>
      <c r="V45" s="17"/>
      <c r="W45" s="17"/>
      <c r="X45" s="17"/>
      <c r="Y45" s="17"/>
      <c r="Z45" s="18"/>
      <c r="AA45" s="17"/>
      <c r="AB45" s="17"/>
    </row>
    <row r="46" spans="1:58" ht="14.25" customHeight="1">
      <c r="A46" s="17" t="s">
        <v>469</v>
      </c>
      <c r="B46" s="85">
        <v>12</v>
      </c>
      <c r="C46" s="250" t="s">
        <v>535</v>
      </c>
      <c r="D46" s="150" t="s">
        <v>99</v>
      </c>
      <c r="E46" s="152">
        <v>2</v>
      </c>
      <c r="F46" s="152">
        <v>2.2000000000000002</v>
      </c>
      <c r="G46" s="157" t="s">
        <v>353</v>
      </c>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23"/>
      <c r="B47" s="23"/>
      <c r="C47" s="23"/>
      <c r="D47" s="23"/>
      <c r="E47" s="23"/>
      <c r="F47" s="23"/>
      <c r="G47" s="23"/>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162" t="s">
        <v>460</v>
      </c>
      <c r="B54" s="163" t="s">
        <v>97</v>
      </c>
      <c r="C54" s="151">
        <v>35</v>
      </c>
      <c r="D54" s="151">
        <v>2</v>
      </c>
      <c r="E54" s="180">
        <v>3</v>
      </c>
      <c r="F54" s="152">
        <f>Cabezota!$E54*Cabezota!$C54</f>
        <v>105</v>
      </c>
      <c r="G54" s="250" t="s">
        <v>535</v>
      </c>
      <c r="H54" s="163" t="s">
        <v>99</v>
      </c>
      <c r="I54" s="186" t="str">
        <f t="shared" ref="I54:I65" si="2">IF(H54 = "PT-V","n/a",IF(H54 = "PT","n/a",IF(H54 = "RT","n/a",IF(OR(H54 = "Extern",H54 = "PT-ZZP"), "Please fill in", 0))))</f>
        <v>n/a</v>
      </c>
      <c r="J54" s="17" t="s">
        <v>536</v>
      </c>
      <c r="K54" s="723"/>
      <c r="L54" s="699"/>
      <c r="M54" s="724"/>
      <c r="N54" s="17"/>
      <c r="O54" s="17"/>
      <c r="P54" s="17"/>
      <c r="Q54" s="17"/>
      <c r="R54" s="17"/>
      <c r="S54" s="17"/>
      <c r="T54" s="17"/>
      <c r="U54" s="17"/>
      <c r="V54" s="17"/>
      <c r="W54" s="17"/>
      <c r="X54" s="17"/>
      <c r="Y54" s="17"/>
      <c r="Z54" s="17"/>
      <c r="AA54" s="17"/>
      <c r="AB54" s="17"/>
    </row>
    <row r="55" spans="1:30" ht="15.75" customHeight="1">
      <c r="A55" s="17" t="s">
        <v>537</v>
      </c>
      <c r="B55" s="163" t="s">
        <v>105</v>
      </c>
      <c r="C55" s="151">
        <v>35</v>
      </c>
      <c r="D55" s="151">
        <v>2</v>
      </c>
      <c r="E55" s="180">
        <v>0.8</v>
      </c>
      <c r="F55" s="152">
        <f>Cabezota!$E55*Cabezota!$C55</f>
        <v>28</v>
      </c>
      <c r="G55" s="231" t="s">
        <v>342</v>
      </c>
      <c r="H55" s="163" t="s">
        <v>52</v>
      </c>
      <c r="I55" s="186" t="str">
        <f t="shared" si="2"/>
        <v>n/a</v>
      </c>
      <c r="J55" s="17" t="s">
        <v>538</v>
      </c>
      <c r="K55" s="725"/>
      <c r="L55" s="699"/>
      <c r="M55" s="724"/>
      <c r="N55" s="17"/>
      <c r="O55" s="17"/>
      <c r="P55" s="17"/>
      <c r="Q55" s="17"/>
      <c r="R55" s="17"/>
      <c r="S55" s="17"/>
      <c r="T55" s="17"/>
      <c r="U55" s="17"/>
      <c r="V55" s="17"/>
      <c r="W55" s="17"/>
      <c r="X55" s="17"/>
      <c r="Y55" s="17"/>
      <c r="Z55" s="17"/>
      <c r="AA55" s="17"/>
      <c r="AB55" s="17"/>
    </row>
    <row r="56" spans="1:30" ht="14.25" customHeight="1">
      <c r="A56" s="162" t="s">
        <v>463</v>
      </c>
      <c r="B56" s="163" t="s">
        <v>105</v>
      </c>
      <c r="C56" s="151">
        <v>35</v>
      </c>
      <c r="D56" s="151">
        <v>2</v>
      </c>
      <c r="E56" s="180">
        <v>3</v>
      </c>
      <c r="F56" s="152">
        <f>Cabezota!$E56*Cabezota!$C56</f>
        <v>105</v>
      </c>
      <c r="G56" s="163" t="s">
        <v>342</v>
      </c>
      <c r="H56" s="163" t="s">
        <v>52</v>
      </c>
      <c r="I56" s="186" t="str">
        <f t="shared" si="2"/>
        <v>n/a</v>
      </c>
      <c r="J56" s="17"/>
      <c r="K56" s="725"/>
      <c r="L56" s="699"/>
      <c r="M56" s="724"/>
      <c r="N56" s="17"/>
      <c r="O56" s="17"/>
      <c r="P56" s="17"/>
      <c r="Q56" s="17"/>
      <c r="R56" s="17"/>
      <c r="S56" s="17"/>
      <c r="T56" s="17"/>
      <c r="U56" s="17"/>
      <c r="V56" s="17"/>
      <c r="W56" s="17"/>
      <c r="X56" s="17"/>
      <c r="Y56" s="17"/>
      <c r="Z56" s="17"/>
      <c r="AA56" s="17"/>
      <c r="AB56" s="17"/>
    </row>
    <row r="57" spans="1:30" ht="15.75" customHeight="1">
      <c r="A57" s="162" t="s">
        <v>539</v>
      </c>
      <c r="B57" s="163" t="s">
        <v>100</v>
      </c>
      <c r="C57" s="151">
        <v>25</v>
      </c>
      <c r="D57" s="151">
        <v>1</v>
      </c>
      <c r="E57" s="180">
        <v>4</v>
      </c>
      <c r="F57" s="152">
        <f>Cabezota!$E57*Cabezota!$C57</f>
        <v>100</v>
      </c>
      <c r="G57" s="250" t="s">
        <v>535</v>
      </c>
      <c r="H57" s="163" t="s">
        <v>99</v>
      </c>
      <c r="I57" s="186" t="str">
        <f t="shared" si="2"/>
        <v>n/a</v>
      </c>
      <c r="J57" s="17"/>
      <c r="K57" s="725"/>
      <c r="L57" s="699"/>
      <c r="M57" s="724"/>
      <c r="N57" s="17"/>
      <c r="O57" s="17"/>
      <c r="P57" s="17"/>
      <c r="Q57" s="17"/>
      <c r="R57" s="17"/>
      <c r="S57" s="17"/>
      <c r="T57" s="17"/>
      <c r="U57" s="17"/>
      <c r="V57" s="17"/>
      <c r="W57" s="17"/>
      <c r="X57" s="17"/>
      <c r="Y57" s="17"/>
      <c r="Z57" s="17"/>
      <c r="AA57" s="17"/>
      <c r="AB57" s="17"/>
    </row>
    <row r="58" spans="1:30" ht="15.75" customHeight="1">
      <c r="A58" s="162" t="s">
        <v>469</v>
      </c>
      <c r="B58" s="163" t="s">
        <v>97</v>
      </c>
      <c r="C58" s="151">
        <v>35</v>
      </c>
      <c r="D58" s="151">
        <v>2</v>
      </c>
      <c r="E58" s="180">
        <v>2.17</v>
      </c>
      <c r="F58" s="152">
        <f>Cabezota!$E58*Cabezota!$C58</f>
        <v>75.95</v>
      </c>
      <c r="G58" s="250" t="s">
        <v>535</v>
      </c>
      <c r="H58" s="163" t="s">
        <v>99</v>
      </c>
      <c r="I58" s="186" t="str">
        <f t="shared" si="2"/>
        <v>n/a</v>
      </c>
      <c r="J58" s="17" t="s">
        <v>536</v>
      </c>
      <c r="K58" s="725"/>
      <c r="L58" s="699"/>
      <c r="M58" s="724"/>
      <c r="N58" s="17"/>
      <c r="O58" s="17"/>
      <c r="P58" s="17"/>
      <c r="Q58" s="17"/>
      <c r="R58" s="17"/>
      <c r="S58" s="17"/>
      <c r="T58" s="17"/>
      <c r="U58" s="17"/>
      <c r="V58" s="17"/>
      <c r="W58" s="17"/>
      <c r="X58" s="17"/>
      <c r="Y58" s="17"/>
      <c r="Z58" s="17"/>
      <c r="AA58" s="17"/>
      <c r="AB58" s="17"/>
    </row>
    <row r="59" spans="1:30" ht="15.75" customHeight="1">
      <c r="A59" s="17" t="s">
        <v>540</v>
      </c>
      <c r="B59" s="163" t="s">
        <v>105</v>
      </c>
      <c r="C59" s="151">
        <v>35</v>
      </c>
      <c r="D59" s="151">
        <v>2</v>
      </c>
      <c r="E59" s="180">
        <v>0.8</v>
      </c>
      <c r="F59" s="152">
        <f>Cabezota!$E59*Cabezota!$C59</f>
        <v>28</v>
      </c>
      <c r="G59" s="163" t="s">
        <v>342</v>
      </c>
      <c r="H59" s="163" t="s">
        <v>52</v>
      </c>
      <c r="I59" s="186" t="str">
        <f t="shared" si="2"/>
        <v>n/a</v>
      </c>
      <c r="J59" s="17" t="s">
        <v>541</v>
      </c>
      <c r="K59" s="725"/>
      <c r="L59" s="699"/>
      <c r="M59" s="724"/>
      <c r="N59" s="17"/>
      <c r="O59" s="17"/>
      <c r="P59" s="17"/>
      <c r="Q59" s="17"/>
      <c r="R59" s="17"/>
      <c r="S59" s="17"/>
      <c r="T59" s="17"/>
      <c r="U59" s="17"/>
      <c r="V59" s="17"/>
      <c r="W59" s="17"/>
      <c r="X59" s="17"/>
      <c r="Y59" s="17"/>
      <c r="Z59" s="17"/>
      <c r="AA59" s="17"/>
      <c r="AB59" s="17"/>
    </row>
    <row r="60" spans="1:30" ht="15.75" customHeight="1">
      <c r="A60" s="162" t="s">
        <v>470</v>
      </c>
      <c r="B60" s="163" t="s">
        <v>105</v>
      </c>
      <c r="C60" s="151">
        <v>35</v>
      </c>
      <c r="D60" s="151">
        <v>2</v>
      </c>
      <c r="E60" s="180">
        <v>3</v>
      </c>
      <c r="F60" s="152">
        <f>Cabezota!$E60*Cabezota!$C60</f>
        <v>105</v>
      </c>
      <c r="G60" s="163" t="s">
        <v>342</v>
      </c>
      <c r="H60" s="163" t="s">
        <v>52</v>
      </c>
      <c r="I60" s="186" t="str">
        <f t="shared" si="2"/>
        <v>n/a</v>
      </c>
      <c r="J60" s="17"/>
      <c r="K60" s="725"/>
      <c r="L60" s="699"/>
      <c r="M60" s="724"/>
      <c r="N60" s="17"/>
      <c r="O60" s="17"/>
      <c r="P60" s="17"/>
      <c r="Q60" s="17"/>
      <c r="R60" s="17"/>
      <c r="S60" s="17"/>
      <c r="T60" s="17"/>
      <c r="U60" s="17"/>
      <c r="V60" s="17"/>
      <c r="W60" s="17"/>
      <c r="X60" s="17"/>
      <c r="Y60" s="17"/>
      <c r="Z60" s="17"/>
      <c r="AA60" s="17"/>
      <c r="AB60" s="17"/>
    </row>
    <row r="61" spans="1:30" ht="15.75" customHeight="1">
      <c r="A61" s="162" t="s">
        <v>542</v>
      </c>
      <c r="B61" s="163" t="s">
        <v>100</v>
      </c>
      <c r="C61" s="151">
        <v>25</v>
      </c>
      <c r="D61" s="151">
        <v>1</v>
      </c>
      <c r="E61" s="180">
        <v>4</v>
      </c>
      <c r="F61" s="152">
        <f>Cabezota!$E61*Cabezota!$C61</f>
        <v>100</v>
      </c>
      <c r="G61" s="163" t="s">
        <v>342</v>
      </c>
      <c r="H61" s="163" t="s">
        <v>52</v>
      </c>
      <c r="I61" s="186" t="str">
        <f t="shared" si="2"/>
        <v>n/a</v>
      </c>
      <c r="J61" s="17"/>
      <c r="K61" s="725"/>
      <c r="L61" s="699"/>
      <c r="M61" s="724"/>
      <c r="N61" s="17"/>
      <c r="O61" s="17"/>
      <c r="P61" s="17"/>
      <c r="Q61" s="17"/>
      <c r="R61" s="17"/>
      <c r="S61" s="17"/>
      <c r="T61" s="17"/>
      <c r="U61" s="17"/>
      <c r="V61" s="17"/>
      <c r="W61" s="17"/>
      <c r="X61" s="17"/>
      <c r="Y61" s="17"/>
      <c r="Z61" s="17"/>
      <c r="AA61" s="17"/>
      <c r="AB61" s="17"/>
    </row>
    <row r="62" spans="1:30" ht="15.75" customHeight="1">
      <c r="A62" s="162" t="s">
        <v>532</v>
      </c>
      <c r="B62" s="163" t="s">
        <v>105</v>
      </c>
      <c r="C62" s="151">
        <v>5</v>
      </c>
      <c r="D62" s="151">
        <v>2</v>
      </c>
      <c r="E62" s="180">
        <v>3</v>
      </c>
      <c r="F62" s="152">
        <f>Cabezota!$E62*Cabezota!$C62</f>
        <v>15</v>
      </c>
      <c r="G62" s="163" t="s">
        <v>342</v>
      </c>
      <c r="H62" s="163" t="s">
        <v>52</v>
      </c>
      <c r="I62" s="186" t="str">
        <f t="shared" si="2"/>
        <v>n/a</v>
      </c>
      <c r="J62" s="17"/>
      <c r="K62" s="725"/>
      <c r="L62" s="699"/>
      <c r="M62" s="724"/>
      <c r="N62" s="17"/>
      <c r="O62" s="17"/>
      <c r="P62" s="17"/>
      <c r="Q62" s="17"/>
      <c r="R62" s="17"/>
      <c r="S62" s="17"/>
      <c r="T62" s="17"/>
      <c r="U62" s="17"/>
      <c r="V62" s="17"/>
      <c r="W62" s="17"/>
      <c r="X62" s="17"/>
      <c r="Y62" s="17"/>
      <c r="Z62" s="17"/>
      <c r="AA62" s="17"/>
      <c r="AB62" s="17"/>
    </row>
    <row r="63" spans="1:30" ht="15.75" customHeight="1">
      <c r="A63" s="17" t="s">
        <v>543</v>
      </c>
      <c r="B63" s="163" t="s">
        <v>105</v>
      </c>
      <c r="C63" s="151">
        <v>25</v>
      </c>
      <c r="D63" s="151">
        <v>1</v>
      </c>
      <c r="E63" s="180">
        <v>4</v>
      </c>
      <c r="F63" s="152">
        <f>Cabezota!$E63*Cabezota!$C63</f>
        <v>100</v>
      </c>
      <c r="G63" s="17" t="s">
        <v>342</v>
      </c>
      <c r="H63" s="163" t="s">
        <v>52</v>
      </c>
      <c r="I63" s="186" t="str">
        <f t="shared" si="2"/>
        <v>n/a</v>
      </c>
      <c r="J63" s="17"/>
      <c r="K63" s="725"/>
      <c r="L63" s="699"/>
      <c r="M63" s="724"/>
      <c r="N63" s="17"/>
      <c r="O63" s="17"/>
      <c r="P63" s="17"/>
      <c r="Q63" s="17"/>
      <c r="R63" s="17"/>
      <c r="S63" s="17"/>
      <c r="T63" s="17"/>
      <c r="U63" s="17"/>
      <c r="V63" s="17"/>
      <c r="W63" s="17"/>
      <c r="X63" s="17"/>
      <c r="Y63" s="17"/>
      <c r="Z63" s="17"/>
      <c r="AA63" s="17"/>
      <c r="AB63" s="17"/>
    </row>
    <row r="64" spans="1:30" ht="15.75" customHeight="1">
      <c r="A64" s="17" t="s">
        <v>544</v>
      </c>
      <c r="B64" s="163" t="s">
        <v>105</v>
      </c>
      <c r="C64" s="151">
        <v>25</v>
      </c>
      <c r="D64" s="151">
        <v>1</v>
      </c>
      <c r="E64" s="180">
        <v>4</v>
      </c>
      <c r="F64" s="152">
        <f>Cabezota!$E64*Cabezota!$C64</f>
        <v>100</v>
      </c>
      <c r="G64" s="17" t="s">
        <v>342</v>
      </c>
      <c r="H64" s="163" t="s">
        <v>52</v>
      </c>
      <c r="I64" s="186" t="str">
        <f t="shared" si="2"/>
        <v>n/a</v>
      </c>
      <c r="J64" s="17"/>
      <c r="K64" s="725"/>
      <c r="L64" s="699"/>
      <c r="M64" s="724"/>
      <c r="N64" s="17"/>
      <c r="O64" s="17"/>
      <c r="P64" s="17"/>
      <c r="Q64" s="17"/>
      <c r="R64" s="17"/>
      <c r="S64" s="17"/>
      <c r="T64" s="17"/>
      <c r="U64" s="17"/>
      <c r="V64" s="17"/>
      <c r="W64" s="17"/>
      <c r="X64" s="17"/>
      <c r="Y64" s="17"/>
      <c r="Z64" s="17"/>
      <c r="AA64" s="17"/>
      <c r="AB64" s="17"/>
    </row>
    <row r="65" spans="1:30" ht="15.75" customHeight="1">
      <c r="A65" s="17" t="s">
        <v>109</v>
      </c>
      <c r="B65" s="163" t="s">
        <v>109</v>
      </c>
      <c r="C65" s="85">
        <v>35</v>
      </c>
      <c r="D65" s="85">
        <v>1</v>
      </c>
      <c r="E65" s="152">
        <v>0</v>
      </c>
      <c r="F65" s="152">
        <f>Cabezota!$E65*Cabezota!$C65</f>
        <v>0</v>
      </c>
      <c r="G65" s="250" t="s">
        <v>535</v>
      </c>
      <c r="H65" s="163" t="s">
        <v>99</v>
      </c>
      <c r="I65" s="186" t="str">
        <f t="shared" si="2"/>
        <v>n/a</v>
      </c>
      <c r="J65" s="17"/>
      <c r="K65" s="725"/>
      <c r="L65" s="699"/>
      <c r="M65" s="724"/>
      <c r="N65" s="17"/>
      <c r="O65" s="17"/>
      <c r="P65" s="17"/>
      <c r="Q65" s="17"/>
      <c r="R65" s="17"/>
      <c r="S65" s="17"/>
      <c r="T65" s="17"/>
      <c r="U65" s="17"/>
      <c r="V65" s="17"/>
      <c r="W65" s="17"/>
      <c r="X65" s="17"/>
      <c r="Y65" s="17"/>
      <c r="Z65" s="17"/>
      <c r="AA65" s="17"/>
      <c r="AB65" s="17"/>
    </row>
    <row r="66" spans="1:30" ht="15.75" customHeight="1">
      <c r="A66" s="167"/>
      <c r="B66" s="163"/>
      <c r="C66" s="556"/>
      <c r="D66" s="557"/>
      <c r="E66" s="558"/>
      <c r="F66" s="558">
        <f>Cabezota!$E66*Cabezota!$C66</f>
        <v>0</v>
      </c>
      <c r="G66" s="158"/>
      <c r="H66" s="158"/>
      <c r="I66" s="232"/>
      <c r="J66" s="554"/>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5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62" t="s">
        <v>460</v>
      </c>
      <c r="B70" s="17" t="s">
        <v>64</v>
      </c>
      <c r="C70" s="85" t="s">
        <v>396</v>
      </c>
      <c r="D70" s="152">
        <v>1.5</v>
      </c>
      <c r="E70" s="151">
        <v>35</v>
      </c>
      <c r="F70" s="180">
        <f>Cabezota!$D70*Cabezota!$E70</f>
        <v>52.5</v>
      </c>
      <c r="G70" s="151">
        <v>1</v>
      </c>
      <c r="H70" s="179" t="str">
        <f>IF(Cabezota!$B70= "","-",IF(Cabezota!$B70= "External","Specify location tariff", "Campus buy-off"))</f>
        <v>Campus buy-off</v>
      </c>
      <c r="I70" s="179" t="s">
        <v>545</v>
      </c>
      <c r="J70" s="731"/>
      <c r="K70" s="699"/>
      <c r="L70" s="699"/>
      <c r="M70" s="699"/>
      <c r="N70" s="724"/>
      <c r="O70" s="732" t="s">
        <v>395</v>
      </c>
      <c r="P70" s="733"/>
      <c r="Q70" s="17"/>
      <c r="R70" s="17"/>
      <c r="S70" s="17"/>
      <c r="T70" s="17"/>
      <c r="U70" s="17"/>
      <c r="V70" s="17"/>
      <c r="W70" s="17"/>
      <c r="X70" s="17"/>
      <c r="Y70" s="17"/>
      <c r="Z70" s="17"/>
      <c r="AA70" s="17"/>
    </row>
    <row r="71" spans="1:30" ht="15.75" customHeight="1">
      <c r="A71" s="162" t="s">
        <v>460</v>
      </c>
      <c r="B71" s="17" t="s">
        <v>64</v>
      </c>
      <c r="C71" s="85" t="s">
        <v>400</v>
      </c>
      <c r="D71" s="152">
        <v>1.5</v>
      </c>
      <c r="E71" s="151">
        <v>35</v>
      </c>
      <c r="F71" s="180">
        <f>Cabezota!$D71*Cabezota!$E71</f>
        <v>52.5</v>
      </c>
      <c r="G71" s="151">
        <v>2</v>
      </c>
      <c r="H71" s="179" t="str">
        <f>IF(Cabezota!$B71= "","-",IF(Cabezota!$B71= "External","Specify location tariff", "Campus buy-off"))</f>
        <v>Campus buy-off</v>
      </c>
      <c r="I71" s="179" t="s">
        <v>545</v>
      </c>
      <c r="J71" s="725"/>
      <c r="K71" s="699"/>
      <c r="L71" s="699"/>
      <c r="M71" s="699"/>
      <c r="N71" s="724"/>
      <c r="O71" s="725"/>
      <c r="P71" s="699"/>
      <c r="Q71" s="17"/>
      <c r="R71" s="17"/>
      <c r="S71" s="17"/>
      <c r="T71" s="17"/>
      <c r="U71" s="17"/>
      <c r="V71" s="17"/>
      <c r="W71" s="17"/>
      <c r="X71" s="17"/>
      <c r="Y71" s="17"/>
      <c r="Z71" s="17"/>
      <c r="AA71" s="17"/>
    </row>
    <row r="72" spans="1:30" ht="15.75" customHeight="1">
      <c r="A72" s="162" t="s">
        <v>463</v>
      </c>
      <c r="B72" s="17" t="s">
        <v>64</v>
      </c>
      <c r="C72" s="85" t="s">
        <v>396</v>
      </c>
      <c r="D72" s="152">
        <v>1.5</v>
      </c>
      <c r="E72" s="151">
        <v>35</v>
      </c>
      <c r="F72" s="180">
        <f>Cabezota!$D72*Cabezota!$E72</f>
        <v>52.5</v>
      </c>
      <c r="G72" s="151">
        <v>3</v>
      </c>
      <c r="H72" s="179" t="str">
        <f>IF(Cabezota!$B72= "","-",IF(Cabezota!$B72= "External","Specify location tariff", "Campus buy-off"))</f>
        <v>Campus buy-off</v>
      </c>
      <c r="I72" s="179"/>
      <c r="J72" s="725"/>
      <c r="K72" s="699"/>
      <c r="L72" s="699"/>
      <c r="M72" s="699"/>
      <c r="N72" s="724"/>
      <c r="O72" s="725"/>
      <c r="P72" s="699"/>
      <c r="Q72" s="17"/>
      <c r="R72" s="17"/>
      <c r="S72" s="17"/>
      <c r="T72" s="17"/>
      <c r="U72" s="17"/>
      <c r="V72" s="17"/>
      <c r="W72" s="17"/>
      <c r="X72" s="17"/>
      <c r="Y72" s="17"/>
      <c r="Z72" s="17"/>
      <c r="AA72" s="17"/>
    </row>
    <row r="73" spans="1:30" ht="15.75" customHeight="1">
      <c r="A73" s="162" t="s">
        <v>463</v>
      </c>
      <c r="B73" s="17" t="s">
        <v>64</v>
      </c>
      <c r="C73" s="85" t="s">
        <v>400</v>
      </c>
      <c r="D73" s="152">
        <v>1.5</v>
      </c>
      <c r="E73" s="151">
        <v>35</v>
      </c>
      <c r="F73" s="180">
        <f>Cabezota!$D73*Cabezota!$E73</f>
        <v>52.5</v>
      </c>
      <c r="G73" s="151">
        <v>4</v>
      </c>
      <c r="H73" s="179" t="str">
        <f>IF(Cabezota!$B73= "","-",IF(Cabezota!$B73= "External","Specify location tariff", "Campus buy-off"))</f>
        <v>Campus buy-off</v>
      </c>
      <c r="I73" s="179"/>
      <c r="J73" s="725"/>
      <c r="K73" s="699"/>
      <c r="L73" s="699"/>
      <c r="M73" s="699"/>
      <c r="N73" s="724"/>
      <c r="O73" s="725"/>
      <c r="P73" s="699"/>
      <c r="Q73" s="17"/>
      <c r="R73" s="17"/>
      <c r="S73" s="17"/>
      <c r="T73" s="17"/>
      <c r="U73" s="17"/>
      <c r="V73" s="17"/>
      <c r="W73" s="17"/>
      <c r="X73" s="17"/>
      <c r="Y73" s="17"/>
      <c r="Z73" s="17"/>
      <c r="AA73" s="17"/>
    </row>
    <row r="74" spans="1:30" ht="15.75" customHeight="1">
      <c r="A74" s="17" t="s">
        <v>469</v>
      </c>
      <c r="B74" s="17" t="s">
        <v>64</v>
      </c>
      <c r="C74" s="85" t="s">
        <v>396</v>
      </c>
      <c r="D74" s="152">
        <v>1.5</v>
      </c>
      <c r="E74" s="151">
        <v>35</v>
      </c>
      <c r="F74" s="180">
        <f>Cabezota!$D74*Cabezota!$E74</f>
        <v>52.5</v>
      </c>
      <c r="G74" s="151">
        <v>1</v>
      </c>
      <c r="H74" s="179" t="str">
        <f>IF(Cabezota!$B74= "","-",IF(Cabezota!$B74= "External","Specify location tariff", "Campus buy-off"))</f>
        <v>Campus buy-off</v>
      </c>
      <c r="I74" s="179" t="s">
        <v>546</v>
      </c>
      <c r="J74" s="725"/>
      <c r="K74" s="699"/>
      <c r="L74" s="699"/>
      <c r="M74" s="699"/>
      <c r="N74" s="724"/>
      <c r="O74" s="725"/>
      <c r="P74" s="699"/>
      <c r="Q74" s="17"/>
      <c r="R74" s="17"/>
      <c r="S74" s="17"/>
      <c r="T74" s="17"/>
      <c r="U74" s="17"/>
      <c r="V74" s="17"/>
      <c r="W74" s="17"/>
      <c r="X74" s="17"/>
      <c r="Y74" s="17"/>
      <c r="Z74" s="17"/>
      <c r="AA74" s="17"/>
    </row>
    <row r="75" spans="1:30" ht="15.75" customHeight="1">
      <c r="A75" s="17" t="s">
        <v>469</v>
      </c>
      <c r="B75" s="17" t="s">
        <v>64</v>
      </c>
      <c r="C75" s="85" t="s">
        <v>400</v>
      </c>
      <c r="D75" s="152">
        <v>1.5</v>
      </c>
      <c r="E75" s="151">
        <v>35</v>
      </c>
      <c r="F75" s="180">
        <f>Cabezota!$D75*Cabezota!$E75</f>
        <v>52.5</v>
      </c>
      <c r="G75" s="151">
        <v>2</v>
      </c>
      <c r="H75" s="179" t="str">
        <f>IF(Cabezota!$B75= "","-",IF(Cabezota!$B75= "External","Specify location tariff", "Campus buy-off"))</f>
        <v>Campus buy-off</v>
      </c>
      <c r="I75" s="179" t="s">
        <v>546</v>
      </c>
      <c r="J75" s="725"/>
      <c r="K75" s="699"/>
      <c r="L75" s="699"/>
      <c r="M75" s="699"/>
      <c r="N75" s="724"/>
      <c r="O75" s="725"/>
      <c r="P75" s="699"/>
      <c r="Q75" s="17"/>
      <c r="R75" s="17"/>
      <c r="S75" s="17"/>
      <c r="T75" s="17"/>
      <c r="U75" s="17"/>
      <c r="V75" s="17"/>
      <c r="W75" s="17"/>
      <c r="X75" s="17"/>
      <c r="Y75" s="17"/>
      <c r="Z75" s="17"/>
      <c r="AA75" s="17"/>
    </row>
    <row r="76" spans="1:30" ht="15.75" customHeight="1">
      <c r="A76" s="17" t="s">
        <v>470</v>
      </c>
      <c r="B76" s="17" t="s">
        <v>64</v>
      </c>
      <c r="C76" s="85" t="s">
        <v>396</v>
      </c>
      <c r="D76" s="152">
        <v>1.5</v>
      </c>
      <c r="E76" s="151">
        <v>35</v>
      </c>
      <c r="F76" s="180">
        <f>Cabezota!$D76*Cabezota!$E76</f>
        <v>52.5</v>
      </c>
      <c r="G76" s="151">
        <v>3</v>
      </c>
      <c r="H76" s="179" t="str">
        <f>IF(Cabezota!$B76= "","-",IF(Cabezota!$B76= "External","Specify location tariff", "Campus buy-off"))</f>
        <v>Campus buy-off</v>
      </c>
      <c r="I76" s="179" t="s">
        <v>546</v>
      </c>
      <c r="J76" s="725"/>
      <c r="K76" s="699"/>
      <c r="L76" s="699"/>
      <c r="M76" s="699"/>
      <c r="N76" s="724"/>
      <c r="O76" s="725"/>
      <c r="P76" s="699"/>
      <c r="Q76" s="17"/>
      <c r="R76" s="17"/>
      <c r="S76" s="17"/>
      <c r="T76" s="17"/>
      <c r="U76" s="17"/>
      <c r="V76" s="17"/>
      <c r="W76" s="17"/>
      <c r="X76" s="17"/>
      <c r="Y76" s="17"/>
      <c r="Z76" s="17"/>
      <c r="AA76" s="17"/>
    </row>
    <row r="77" spans="1:30" ht="15.75" customHeight="1">
      <c r="A77" s="17" t="s">
        <v>470</v>
      </c>
      <c r="B77" s="17" t="s">
        <v>64</v>
      </c>
      <c r="C77" s="85" t="s">
        <v>400</v>
      </c>
      <c r="D77" s="152">
        <v>1.5</v>
      </c>
      <c r="E77" s="151">
        <v>35</v>
      </c>
      <c r="F77" s="180">
        <f>Cabezota!$D77*Cabezota!$E77</f>
        <v>52.5</v>
      </c>
      <c r="G77" s="151">
        <v>4</v>
      </c>
      <c r="H77" s="179" t="str">
        <f>IF(Cabezota!$B77= "","-",IF(Cabezota!$B77= "External","Specify location tariff", "Campus buy-off"))</f>
        <v>Campus buy-off</v>
      </c>
      <c r="I77" s="179" t="s">
        <v>546</v>
      </c>
      <c r="J77" s="725"/>
      <c r="K77" s="699"/>
      <c r="L77" s="699"/>
      <c r="M77" s="699"/>
      <c r="N77" s="724"/>
      <c r="O77" s="725"/>
      <c r="P77" s="699"/>
      <c r="Q77" s="17"/>
      <c r="R77" s="17"/>
      <c r="S77" s="17"/>
      <c r="T77" s="17"/>
      <c r="U77" s="17"/>
      <c r="V77" s="17"/>
      <c r="W77" s="17"/>
      <c r="X77" s="17"/>
      <c r="Y77" s="17"/>
      <c r="Z77" s="17"/>
      <c r="AA77" s="17"/>
    </row>
    <row r="78" spans="1:30" ht="15.75" customHeight="1">
      <c r="A78" s="17" t="s">
        <v>547</v>
      </c>
      <c r="B78" s="17" t="s">
        <v>65</v>
      </c>
      <c r="C78" s="85" t="s">
        <v>548</v>
      </c>
      <c r="D78" s="152">
        <v>6</v>
      </c>
      <c r="E78" s="151">
        <v>10</v>
      </c>
      <c r="F78" s="180">
        <f>Cabezota!$D78*Cabezota!$E78</f>
        <v>60</v>
      </c>
      <c r="G78" s="151">
        <v>0</v>
      </c>
      <c r="H78" s="179" t="str">
        <f>IF(Cabezota!$B78= "","-",IF(Cabezota!$B78= "External","Specify location tariff", "Campus buy-off"))</f>
        <v>Campus buy-off</v>
      </c>
      <c r="I78" s="179" t="s">
        <v>549</v>
      </c>
      <c r="J78" s="725"/>
      <c r="K78" s="699"/>
      <c r="L78" s="699"/>
      <c r="M78" s="699"/>
      <c r="N78" s="724"/>
      <c r="O78" s="725"/>
      <c r="P78" s="699"/>
      <c r="Q78" s="17"/>
      <c r="R78" s="17"/>
      <c r="S78" s="17"/>
      <c r="T78" s="17"/>
      <c r="U78" s="17"/>
      <c r="V78" s="17"/>
      <c r="W78" s="17"/>
      <c r="X78" s="17"/>
      <c r="Y78" s="17"/>
      <c r="Z78" s="17"/>
      <c r="AA78" s="17"/>
    </row>
    <row r="79" spans="1:30" ht="15.75" customHeight="1">
      <c r="A79" s="17" t="s">
        <v>532</v>
      </c>
      <c r="B79" s="17" t="s">
        <v>80</v>
      </c>
      <c r="C79" s="85" t="s">
        <v>550</v>
      </c>
      <c r="D79" s="152">
        <v>3</v>
      </c>
      <c r="E79" s="151">
        <v>5</v>
      </c>
      <c r="F79" s="180">
        <f>Cabezota!$D79*Cabezota!$E79</f>
        <v>15</v>
      </c>
      <c r="G79" s="151">
        <v>5</v>
      </c>
      <c r="H79" s="179" t="str">
        <f>IF(Cabezota!$B79= "","-",IF(Cabezota!$B79= "External","Specify location tariff", "Campus buy-off"))</f>
        <v>Campus buy-off</v>
      </c>
      <c r="I79" s="179" t="s">
        <v>534</v>
      </c>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Cabezota!$D80*Cabezota!$E80</f>
        <v>0</v>
      </c>
      <c r="G80" s="151"/>
      <c r="H80" s="179" t="str">
        <f>IF(Cabezota!$B80= "","-",IF(Cabezota!$B80=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Cabezota!$D81*Cabezota!$E81</f>
        <v>0</v>
      </c>
      <c r="G81" s="151"/>
      <c r="H81" s="179" t="str">
        <f>IF(Cabezota!$B81= "","-",IF(Cabezota!$B81=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Cabezota!$D82*Cabezota!$E82</f>
        <v>0</v>
      </c>
      <c r="G82" s="151"/>
      <c r="H82" s="179" t="str">
        <f>IF(Cabezota!$B82= "","-",IF(Cabezota!$B82=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Cabezota!$D83*Cabezota!$E83</f>
        <v>0</v>
      </c>
      <c r="G83" s="151"/>
      <c r="H83" s="179" t="str">
        <f>IF(Cabezota!$B83= "","-",IF(Cabezota!$B83=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Cabezota!$D84*Cabezota!$E84</f>
        <v>0</v>
      </c>
      <c r="G84" s="151"/>
      <c r="H84" s="179" t="str">
        <f>IF(Cabezota!$B84= "","-",IF(Cabezota!$B84=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67"/>
      <c r="B85" s="17"/>
      <c r="C85" s="557"/>
      <c r="D85" s="558"/>
      <c r="E85" s="556"/>
      <c r="F85" s="555">
        <f>Cabezota!$D85*Cabezota!$E85</f>
        <v>0</v>
      </c>
      <c r="G85" s="556"/>
      <c r="H85" s="557" t="str">
        <f>IF(Cabezota!$B85= "","-",IF(Cabezota!$B85= "External","Specify location tariff", "Campus buy-off"))</f>
        <v>-</v>
      </c>
      <c r="I85" s="561"/>
      <c r="J85" s="726"/>
      <c r="K85" s="717"/>
      <c r="L85" s="717"/>
      <c r="M85" s="717"/>
      <c r="N85" s="727"/>
      <c r="O85" s="725"/>
      <c r="P85" s="699"/>
      <c r="Q85" s="17"/>
      <c r="R85" s="17"/>
      <c r="S85" s="17"/>
      <c r="T85" s="17"/>
      <c r="U85" s="17"/>
      <c r="V85" s="17"/>
      <c r="W85" s="17"/>
      <c r="X85" s="17"/>
      <c r="Y85" s="17"/>
      <c r="Z85" s="17"/>
      <c r="AA85" s="17"/>
    </row>
    <row r="86" spans="1:30" ht="15.75" customHeight="1">
      <c r="A86" s="16"/>
      <c r="B86" s="17"/>
      <c r="C86" s="17"/>
      <c r="D86" s="17"/>
      <c r="E86" s="17"/>
      <c r="F86" s="17"/>
      <c r="G86" s="17"/>
      <c r="H86" s="17"/>
      <c r="I86" s="17"/>
      <c r="J86" s="17"/>
      <c r="K86" s="17"/>
      <c r="L86" s="17"/>
      <c r="M86" s="17"/>
      <c r="N86" s="17"/>
      <c r="O86" s="17">
        <v>0</v>
      </c>
      <c r="P86" s="17"/>
      <c r="Q86" s="17"/>
      <c r="R86" s="17"/>
      <c r="S86" s="17"/>
      <c r="T86" s="17"/>
      <c r="U86" s="17"/>
      <c r="V86" s="17"/>
      <c r="W86" s="17"/>
      <c r="X86" s="17"/>
      <c r="Y86" s="17"/>
      <c r="Z86" s="17"/>
      <c r="AA86" s="17"/>
      <c r="AB86" s="17"/>
      <c r="AC86" s="17"/>
      <c r="AD86" s="17"/>
    </row>
    <row r="87" spans="1:30" ht="15.75" customHeight="1">
      <c r="A87" s="16"/>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560" t="s">
        <v>404</v>
      </c>
      <c r="B88" s="17"/>
      <c r="C88" s="180"/>
      <c r="D88" s="85"/>
      <c r="E88" s="85"/>
      <c r="F88" s="85"/>
      <c r="G88" s="85"/>
      <c r="H88" s="85"/>
      <c r="I88" s="85"/>
      <c r="J88" s="85"/>
      <c r="K88" s="85"/>
      <c r="L88" s="181"/>
      <c r="M88" s="169"/>
      <c r="N88" s="17"/>
      <c r="O88" s="17"/>
      <c r="P88" s="17"/>
      <c r="Q88" s="17"/>
      <c r="R88" s="17"/>
      <c r="S88" s="17"/>
      <c r="T88" s="17"/>
      <c r="U88" s="17"/>
      <c r="V88" s="17"/>
      <c r="W88" s="17"/>
      <c r="X88" s="17"/>
      <c r="Y88" s="17"/>
      <c r="Z88" s="17"/>
      <c r="AA88" s="17"/>
      <c r="AB88" s="17"/>
      <c r="AC88" s="17"/>
      <c r="AD88" s="17"/>
    </row>
    <row r="89" spans="1:30" ht="15" customHeight="1">
      <c r="A89" s="16" t="s">
        <v>405</v>
      </c>
      <c r="B89" s="16" t="s">
        <v>406</v>
      </c>
      <c r="C89" s="16" t="s">
        <v>407</v>
      </c>
      <c r="D89" s="16" t="s">
        <v>408</v>
      </c>
      <c r="E89" s="16" t="s">
        <v>409</v>
      </c>
      <c r="F89" s="16" t="s">
        <v>410</v>
      </c>
      <c r="G89" s="16" t="s">
        <v>389</v>
      </c>
      <c r="H89" s="714" t="s">
        <v>390</v>
      </c>
      <c r="I89" s="715"/>
      <c r="J89" s="712" t="s">
        <v>322</v>
      </c>
      <c r="K89" s="713"/>
      <c r="L89" s="17"/>
      <c r="M89" s="17"/>
      <c r="N89" s="17"/>
      <c r="O89" s="17"/>
      <c r="P89" s="163"/>
      <c r="Q89" s="16"/>
      <c r="R89" s="17"/>
      <c r="S89" s="182"/>
      <c r="T89" s="17"/>
      <c r="U89" s="17"/>
      <c r="V89" s="17"/>
      <c r="W89" s="20">
        <f>SUM(F90:F103)</f>
        <v>160</v>
      </c>
      <c r="X89" s="17"/>
      <c r="Y89" s="17"/>
      <c r="Z89" s="17"/>
      <c r="AA89" s="17"/>
      <c r="AB89" s="17"/>
    </row>
    <row r="90" spans="1:30" ht="14.25" customHeight="1">
      <c r="A90" s="183" t="s">
        <v>551</v>
      </c>
      <c r="B90" s="183" t="s">
        <v>415</v>
      </c>
      <c r="C90" s="186">
        <v>200</v>
      </c>
      <c r="D90" s="251">
        <v>45353</v>
      </c>
      <c r="E90" s="185">
        <v>10</v>
      </c>
      <c r="F90" s="228">
        <v>80</v>
      </c>
      <c r="G90" s="179"/>
      <c r="H90" s="716"/>
      <c r="I90" s="699"/>
      <c r="J90" s="718" t="s">
        <v>413</v>
      </c>
      <c r="K90" s="713"/>
      <c r="L90" s="17"/>
      <c r="M90" s="17"/>
      <c r="N90" s="17"/>
      <c r="O90" s="17"/>
      <c r="P90" s="17"/>
      <c r="Q90" s="187"/>
      <c r="R90" s="17"/>
      <c r="S90" s="17"/>
      <c r="T90" s="17"/>
      <c r="U90" s="17"/>
      <c r="V90" s="17"/>
      <c r="W90" s="17"/>
      <c r="X90" s="17"/>
      <c r="Y90" s="17"/>
      <c r="Z90" s="17"/>
      <c r="AA90" s="17"/>
      <c r="AB90" s="17"/>
    </row>
    <row r="91" spans="1:30" ht="15.75" customHeight="1">
      <c r="A91" s="183" t="s">
        <v>552</v>
      </c>
      <c r="B91" s="183" t="s">
        <v>415</v>
      </c>
      <c r="C91" s="186">
        <v>200</v>
      </c>
      <c r="D91" s="251">
        <v>45353</v>
      </c>
      <c r="E91" s="185">
        <v>10</v>
      </c>
      <c r="F91" s="228">
        <v>80</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83"/>
      <c r="B92" s="183"/>
      <c r="C92" s="186"/>
      <c r="D92" s="234"/>
      <c r="E92" s="185"/>
      <c r="F92" s="228"/>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252"/>
      <c r="B93" s="183"/>
      <c r="C93" s="186"/>
      <c r="D93" s="234"/>
      <c r="E93" s="185"/>
      <c r="F93" s="228"/>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252"/>
      <c r="B94" s="183"/>
      <c r="C94" s="186"/>
      <c r="D94" s="234"/>
      <c r="E94" s="185"/>
      <c r="F94" s="228"/>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252"/>
      <c r="B95" s="183"/>
      <c r="C95" s="186"/>
      <c r="D95" s="234"/>
      <c r="E95" s="185"/>
      <c r="F95" s="228"/>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252"/>
      <c r="B96" s="183"/>
      <c r="C96" s="186"/>
      <c r="D96" s="234"/>
      <c r="E96" s="185"/>
      <c r="F96" s="228"/>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23"/>
      <c r="B97" s="23"/>
      <c r="C97" s="23"/>
      <c r="D97" s="23"/>
      <c r="E97" s="23"/>
      <c r="F97" s="23"/>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v>0</v>
      </c>
      <c r="D98" s="179"/>
      <c r="E98" s="151"/>
      <c r="F98" s="189">
        <v>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717"/>
      <c r="I103" s="717"/>
      <c r="J103" s="721"/>
      <c r="K103" s="722"/>
      <c r="L103" s="17"/>
      <c r="M103" s="17"/>
      <c r="N103" s="17"/>
      <c r="O103" s="17"/>
      <c r="P103" s="17"/>
      <c r="Q103" s="17"/>
      <c r="R103" s="17"/>
      <c r="S103" s="17"/>
      <c r="T103" s="17"/>
      <c r="U103" s="17"/>
      <c r="V103" s="17"/>
      <c r="W103" s="17"/>
      <c r="X103" s="17"/>
      <c r="Y103" s="17"/>
      <c r="Z103" s="17"/>
      <c r="AA103" s="17"/>
      <c r="AB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6"/>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711"/>
      <c r="C113" s="699"/>
      <c r="D113" s="699"/>
      <c r="E113" s="699"/>
      <c r="F113" s="699"/>
      <c r="G113" s="699"/>
      <c r="H113" s="699"/>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5"/>
    <mergeCell ref="O70:P85"/>
    <mergeCell ref="J89:K89"/>
    <mergeCell ref="H89:I89"/>
    <mergeCell ref="H90:I103"/>
    <mergeCell ref="J90:K103"/>
    <mergeCell ref="B113:H113"/>
    <mergeCell ref="P113:R113"/>
    <mergeCell ref="P114:R114"/>
    <mergeCell ref="P115:R115"/>
    <mergeCell ref="M122:O122"/>
    <mergeCell ref="M123:O123"/>
    <mergeCell ref="M121:O121"/>
    <mergeCell ref="M124:O124"/>
    <mergeCell ref="M125:O125"/>
    <mergeCell ref="M126:O126"/>
    <mergeCell ref="M127:O127"/>
    <mergeCell ref="M153:O153"/>
    <mergeCell ref="M145:O145"/>
    <mergeCell ref="M146:O146"/>
    <mergeCell ref="M147:O147"/>
    <mergeCell ref="M156:O156"/>
    <mergeCell ref="M148:O148"/>
    <mergeCell ref="M149:O149"/>
    <mergeCell ref="M150:O150"/>
    <mergeCell ref="B153:C153"/>
    <mergeCell ref="B154:C154"/>
    <mergeCell ref="B155:C155"/>
    <mergeCell ref="B156:C156"/>
    <mergeCell ref="M154:O154"/>
    <mergeCell ref="M155:O155"/>
    <mergeCell ref="B160:C160"/>
    <mergeCell ref="B161:C161"/>
    <mergeCell ref="B162:C162"/>
    <mergeCell ref="B163:C163"/>
    <mergeCell ref="B164:C164"/>
    <mergeCell ref="B165:C165"/>
    <mergeCell ref="B166:C166"/>
    <mergeCell ref="B167:C167"/>
    <mergeCell ref="M161:O161"/>
    <mergeCell ref="M162:O162"/>
    <mergeCell ref="M163:O163"/>
    <mergeCell ref="M164:O164"/>
    <mergeCell ref="M165:O165"/>
    <mergeCell ref="M166:O166"/>
    <mergeCell ref="M167:O167"/>
    <mergeCell ref="B157:C157"/>
    <mergeCell ref="M157:O157"/>
    <mergeCell ref="B158:C158"/>
    <mergeCell ref="M158:O158"/>
    <mergeCell ref="B159:C159"/>
    <mergeCell ref="M159:O159"/>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P136:T136"/>
    <mergeCell ref="P137:T150"/>
    <mergeCell ref="P153:T153"/>
    <mergeCell ref="P154:T167"/>
    <mergeCell ref="P116:R116"/>
    <mergeCell ref="P117:R117"/>
    <mergeCell ref="P118:R118"/>
    <mergeCell ref="P119:R119"/>
    <mergeCell ref="P121:T121"/>
    <mergeCell ref="P122:T133"/>
  </mergeCells>
  <conditionalFormatting sqref="I54:I65">
    <cfRule type="containsText" dxfId="86" priority="1" operator="containsText" text="5">
      <formula>NOT(ISERROR(SEARCH(("5"),(I54))))</formula>
    </cfRule>
    <cfRule type="containsText" dxfId="85" priority="2" operator="containsText" text="42">
      <formula>NOT(ISERROR(SEARCH(("42"),(I54))))</formula>
    </cfRule>
    <cfRule type="containsText" dxfId="84" priority="3" operator="containsText" text="Please fill in">
      <formula>NOT(ISERROR(SEARCH(("Please fill in"),(I54))))</formula>
    </cfRule>
  </conditionalFormatting>
  <dataValidations count="4">
    <dataValidation type="list" allowBlank="1" showErrorMessage="1" sqref="B9" xr:uid="{00000000-0002-0000-0900-000001000000}">
      <formula1>"yes,no"</formula1>
    </dataValidation>
    <dataValidation type="list" allowBlank="1" sqref="G45:G46 G48:G49" xr:uid="{00000000-0002-0000-0900-000002000000}">
      <formula1>"yes,no"</formula1>
    </dataValidation>
    <dataValidation type="list" allowBlank="1" showErrorMessage="1" sqref="B70:B85" xr:uid="{00000000-0002-0000-0900-000003000000}">
      <formula1>Cabezota!LocationNames</formula1>
    </dataValidation>
    <dataValidation type="list" allowBlank="1" showErrorMessage="1" sqref="D49 H54:H66" xr:uid="{00000000-0002-0000-0900-000004000000}">
      <formula1>Cabezota!TypesOfTrainers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Constants!$H$6:$H$12</xm:f>
          </x14:formula1>
          <xm:sqref>B54:B66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1009"/>
  <sheetViews>
    <sheetView workbookViewId="0">
      <selection sqref="A1:C1"/>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25.3984375" customWidth="1"/>
    <col min="10" max="10" width="18.8984375" customWidth="1"/>
    <col min="11" max="11" width="21.59765625" customWidth="1"/>
    <col min="12" max="12" width="17.3984375" customWidth="1"/>
    <col min="13"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55" t="s">
        <v>553</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554</v>
      </c>
      <c r="C2" s="102"/>
      <c r="D2" s="17"/>
      <c r="E2" s="103" t="s">
        <v>456</v>
      </c>
      <c r="F2" s="527"/>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4</v>
      </c>
      <c r="C3" s="530"/>
      <c r="D3" s="17"/>
      <c r="E3" s="106" t="s">
        <v>298</v>
      </c>
      <c r="F3" s="601"/>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278</v>
      </c>
      <c r="C7" s="17" t="s">
        <v>555</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9045.9340000000011</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SUM(IF(ISBLANK(DHC!$A$37:$A$52),0,1))</f>
        <v>14</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SUM(DHC!$B$37:$B$52)</f>
        <v>281</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DHC!LocationNames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(SUM(IF(DHC!$D$56:$D$60="PT",(DHC!$F$56:$F$60)/1.5+IF(DHC!$G$56:$G$60="yes",1)))+SUM(IF(DHC!$D$56:$D$60="Extern",(DHC!$F$56:$F$60)/1.5+IF(DHC!$G$56:$G$60="yes",1)))+SUM(IF(DHC!$D$56:$D$60="PT-ZZP",(DHC!$F$56:$F$60)/1.5+IF(DHC!$G$56:$G$60="yes",1))))*Constants!B10</f>
        <v>4000</v>
      </c>
      <c r="N14" s="18"/>
      <c r="O14" s="18"/>
      <c r="P14" s="18"/>
      <c r="Q14" s="18"/>
      <c r="R14" s="17"/>
      <c r="S14" s="18"/>
      <c r="T14" s="18"/>
      <c r="U14" s="18"/>
      <c r="V14" s="18"/>
      <c r="W14" s="18"/>
      <c r="X14" s="18"/>
      <c r="Y14" s="18"/>
      <c r="Z14" s="18"/>
      <c r="AA14" s="18"/>
      <c r="AB14" s="18"/>
      <c r="AC14" s="18"/>
      <c r="AD14" s="17">
        <f t="shared" ref="AD14:BF14" si="0">SUMIF($B$97:$B$111,AD12,$F$97:$F$111)</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630</v>
      </c>
      <c r="AP14" s="17">
        <f t="shared" si="0"/>
        <v>0</v>
      </c>
      <c r="AQ14" s="17">
        <f t="shared" si="0"/>
        <v>0</v>
      </c>
      <c r="AR14" s="17">
        <f t="shared" si="0"/>
        <v>0</v>
      </c>
      <c r="AS14" s="17">
        <f t="shared" si="0"/>
        <v>0</v>
      </c>
      <c r="AT14" s="17">
        <f t="shared" si="0"/>
        <v>0</v>
      </c>
      <c r="AU14" s="17">
        <f t="shared" si="0"/>
        <v>0</v>
      </c>
      <c r="AV14" s="17">
        <f t="shared" si="0"/>
        <v>0</v>
      </c>
      <c r="AW14" s="17">
        <f t="shared" si="0"/>
        <v>252</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SUMIFS(DHC!$F$65:$F$93,DHC!$B$65:$B$93, B$14,DHC!$H$65:$H$93,$A15)*(1+Constants!$B$7)</f>
        <v>453.59999999999997</v>
      </c>
      <c r="C15" s="17">
        <f>SUMIFS(DHC!$F$65:$F$93,DHC!$B$65:$B$93, C$14,DHC!$H$65:$H$93,$A15)</f>
        <v>280</v>
      </c>
      <c r="D15" s="17">
        <f>SUMIFS(DHC!$F$65:$F$93,DHC!$B$65:$B$93, D$14,DHC!$H$65:$H$93,$A15)*(1+Constants!$B$7)</f>
        <v>0</v>
      </c>
      <c r="E15" s="17">
        <f>SUMIFS(DHC!$F$65:$F$93,DHC!$B$65:$B$93, E$14,DHC!$H$65:$H$93,$A15)*(1+Constants!$B$7)</f>
        <v>0</v>
      </c>
      <c r="F15" s="17">
        <f>SUMIFS(DHC!$F$65:$F$93,DHC!$B$65:$B$93, F$14,DHC!$H$65:$H$93,$A15)*(1+Constants!$B$7)</f>
        <v>75.599999999999994</v>
      </c>
      <c r="G15" s="117" t="s">
        <v>319</v>
      </c>
      <c r="H15" s="17">
        <f>SUMIF(DHC!$B$97:$B$113,"&lt;&gt;External",DHC!$F$97:$F$113)</f>
        <v>930</v>
      </c>
      <c r="I15" s="118">
        <f>SUMIF(DHC!$B$97:$B$113,"External",DHC!$F$97:$F$113)</f>
        <v>0</v>
      </c>
      <c r="J15" s="119">
        <f>SUM(DHC!$F$123:$F$150)</f>
        <v>14109.670000000004</v>
      </c>
      <c r="K15" s="120">
        <f>IF(OR(ISBLANK(B7),ISBLANK(B9)), "ERROR",MAX(MIN(J15,B7*Constants!B14)-Constants!B13*B7,0)*IF(B9="yes",Constants!B15,IF(B9="no",Constants!B16,0)))</f>
        <v>9063.7360000000026</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53550</v>
      </c>
      <c r="AP15" s="20">
        <f t="shared" si="1"/>
        <v>0</v>
      </c>
      <c r="AQ15" s="20">
        <f t="shared" si="1"/>
        <v>0</v>
      </c>
      <c r="AR15" s="20">
        <f t="shared" si="1"/>
        <v>0</v>
      </c>
      <c r="AS15" s="20">
        <f t="shared" si="1"/>
        <v>0</v>
      </c>
      <c r="AT15" s="20">
        <f t="shared" si="1"/>
        <v>0</v>
      </c>
      <c r="AU15" s="20">
        <f t="shared" si="1"/>
        <v>0</v>
      </c>
      <c r="AV15" s="20">
        <f t="shared" si="1"/>
        <v>0</v>
      </c>
      <c r="AW15" s="20">
        <f t="shared" si="1"/>
        <v>21420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SUMIFS(DHC!$F$65:$F$93,DHC!$B$65:$B$93, B$14,DHC!$H$65:$H$93,$A16)*(1+Constants!$B$9)</f>
        <v>0</v>
      </c>
      <c r="C16" s="17">
        <f>SUMIFS(DHC!$F$65:$F$93,DHC!$B$65:$B$93, C$14,DHC!$H$65:$H$93,$A16)</f>
        <v>0</v>
      </c>
      <c r="D16" s="17">
        <f>SUMIFS(DHC!$F$65:$F$93,DHC!$B$65:$B$93, D$14,DHC!$H$65:$H$93,$A16)*(1+Constants!$B$9)</f>
        <v>0</v>
      </c>
      <c r="E16" s="17">
        <f>SUMIFS(DHC!$F$65:$F$93,DHC!$B$65:$B$93, E$14,DHC!$H$65:$H$93,$A16)*(1+Constants!$B$9)</f>
        <v>0</v>
      </c>
      <c r="F16" s="17">
        <f>SUMIFS(DHC!$F$65:$F$93,DHC!$B$65:$B$93, F$14,DHC!$H$65:$H$93,$A16)*(1+Constants!$B$9)</f>
        <v>0</v>
      </c>
      <c r="G16" s="117" t="s">
        <v>35</v>
      </c>
      <c r="H16" s="122">
        <f>SUM(AD15:CA15)</f>
        <v>74970</v>
      </c>
      <c r="I16" s="120">
        <f t="array" ref="I16">SUM(IF(DHC!$B$97:$B$113="External",DHC!$F$97:$F$113*DHC!$H$97:$H$113,0))</f>
        <v>0</v>
      </c>
      <c r="J16" s="123"/>
      <c r="K16" s="124"/>
      <c r="L16" s="121" t="s">
        <v>60</v>
      </c>
      <c r="M16" s="120">
        <f>J15-K15</f>
        <v>5045.9340000000011</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SUMIFS(DHC!$F$65:$F$93,DHC!$B$65:$B$93, B$14,DHC!$H$65:$H$93,$A17)*(1+Constants!$B$7)</f>
        <v>0</v>
      </c>
      <c r="C17" s="17">
        <f>SUMIFS(DHC!$F$65:$F$93,DHC!$B$65:$B$93, C$14,DHC!$H$65:$H$93,$A17)</f>
        <v>0</v>
      </c>
      <c r="D17" s="17">
        <f>SUMIFS(DHC!$F$65:$F$93,DHC!$B$65:$B$93, D$14,DHC!$H$65:$H$93,$A17)*(1+Constants!$B$7)</f>
        <v>0</v>
      </c>
      <c r="E17" s="17">
        <f>SUMIFS(DHC!$F$65:$F$93,DHC!$B$65:$B$93, E$14,DHC!$H$65:$H$93,$A17)*(1+Constants!$B$7)</f>
        <v>0</v>
      </c>
      <c r="F17" s="17">
        <f>SUMIFS(DHC!$F$65:$F$93,DHC!$B$65:$B$93, F$14,DHC!$H$65:$H$93,$A17)*(1+Constants!$B$7)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SUMIFS(DHC!$F$65:$F$93,DHC!$B$65:$B$93, B$14,DHC!$H$65:$H$93,$A18)</f>
        <v>266</v>
      </c>
      <c r="C18" s="17">
        <f>SUMIFS(DHC!$F$65:$F$93,DHC!$B$65:$B$93, C$14,DHC!$H$65:$H$93,$A18)</f>
        <v>0</v>
      </c>
      <c r="D18" s="17">
        <f>SUMIFS(DHC!$F$65:$F$93,DHC!$B$65:$B$93, D$14,DHC!$H$65:$H$93,$A18)</f>
        <v>0</v>
      </c>
      <c r="E18" s="17">
        <f>SUMIFS(DHC!$F$65:$F$93,DHC!$B$65:$B$93, E$14,DHC!$H$65:$H$93,$A18)</f>
        <v>883</v>
      </c>
      <c r="F18" s="17">
        <f>SUMIFS(DHC!$F$65:$F$93,DHC!$B$65:$B$93, F$14,DHC!$H$65:$H$93,$A18)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SUMIFS(DHC!$F$65:$F$93,DHC!$B$65:$B$93, B$14,DHC!$H$65:$H$93,$A19)</f>
        <v>0</v>
      </c>
      <c r="C19" s="17">
        <f>SUMIFS(DHC!$F$65:$F$93,DHC!$B$65:$B$93, C$14,DHC!$H$65:$H$93,$A19)</f>
        <v>0</v>
      </c>
      <c r="D19" s="17">
        <f>SUMIFS(DHC!$F$65:$F$93,DHC!$B$65:$B$93, D$14,DHC!$H$65:$H$93,$A19)</f>
        <v>0</v>
      </c>
      <c r="E19" s="17">
        <f>SUMIFS(DHC!$F$65:$F$93,DHC!$B$65:$B$93, E$14,DHC!$H$65:$H$93,$A19)</f>
        <v>0</v>
      </c>
      <c r="F19" s="17">
        <f>SUMIFS(DHC!$F$65:$F$93,DHC!$B$65:$B$93, F$14,DHC!$H$65:$H$93,$A19)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SUM(IF(DHC!$B$65:$B$93=B$14,IF(DHC!$H$65:$H$93="PT-ZZP",DHC!$F$65:$F$93*DHC!$I$65:$I$93*(1+Constants!$B$7),0),0))</f>
        <v>0</v>
      </c>
      <c r="C20" s="122">
        <f t="array" ref="C20">SUM(IF(DHC!$B$65:$B$93=C$14,IF(DHC!$H$65:$H$93="PT-ZZP",DHC!$F$65:$F$93*DHC!$I$65:$I$93,0),0))</f>
        <v>0</v>
      </c>
      <c r="D20" s="122">
        <f t="array" ref="D20">SUM(IF(DHC!$B$65:$B$93=D$14,IF(DHC!$H$65:$H$93="PT-ZZP",DHC!$F$65:$F$93*DHC!$I$65:$I$93*(1+Constants!$B$7),0),0))</f>
        <v>0</v>
      </c>
      <c r="E20" s="122">
        <f t="array" ref="E20">SUM(IF(DHC!$B$65:$B$93=E$14,IF(DHC!$H$65:$H$93="PT-ZZP",DHC!$F$65:$F$93*DHC!$I$65:$I$93*(1+Constants!$B$7),0),0))</f>
        <v>0</v>
      </c>
      <c r="F20" s="122">
        <f t="array" ref="F20">SUM(IF(DHC!$B$65:$B$93=F$14,IF(DHC!$H$65:$H$93="PT-ZZP",DHC!$F$65:$F$93*DHC!$I$65:$I$93*(1+Constants!$B$7),0),0))</f>
        <v>0</v>
      </c>
      <c r="G20" s="125"/>
      <c r="H20" s="17"/>
      <c r="I20" s="118"/>
      <c r="J20" s="123"/>
      <c r="K20" s="126"/>
      <c r="L20" s="121" t="s">
        <v>6</v>
      </c>
      <c r="M20" s="120">
        <f>SUM(M14:M19)</f>
        <v>9045.9340000000011</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SUM(IF(DHC!$B$65:$B$93=B$14,IF(DHC!$H$65:$H$93="Extern",DHC!$F$65:$F$93*DHC!$I$65:$I$93,0),0))</f>
        <v>0</v>
      </c>
      <c r="C21" s="122">
        <f t="array" ref="C21">SUM(IF(DHC!$B$65:$B$93=C$14,IF(DHC!$H$65:$H$93="Extern",DHC!$F$65:$F$93*DHC!$I$65:$I$93,0),0))</f>
        <v>0</v>
      </c>
      <c r="D21" s="122">
        <f t="array" ref="D21">SUM(IF(DHC!$B$65:$B$93=D$14,IF(DHC!$H$65:$H$93="Extern",DHC!$F$65:$F$93*DHC!$I$65:$I$93,0),0))</f>
        <v>0</v>
      </c>
      <c r="E21" s="122">
        <f t="array" ref="E21">SUM(IF(DHC!$B$65:$B$93=E$14,IF(DHC!$H$65:$H$93="Extern",DHC!$F$65:$F$93*DHC!$I$65:$I$93,0),0))</f>
        <v>0</v>
      </c>
      <c r="F21" s="120">
        <f t="array" ref="F21">SUM(IF(DHC!$B$65:$B$93=F$14,IF(DHC!$H$65:$H$93="Extern",DHC!$F$65:$F$93*DHC!$I$65:$I$93,0),0))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DHC!$F$65:$F$93,DHC!$B$65:$B$93,"Mentorship",DHC!$H$65:$H$93,"PT-V")*Constants!B8+SUMIFS(DHC!$F$65:$F$93,DHC!$B$65:$B$93,"Mentorship",DHC!$H$65:$H$93,"PT")*Constants!B6+SUMPRODUCT(IF(DHC!$B$65:$B$93="Mentorship",IF(DHC!$H$65:$H$93="PT-ZZP",DHC!$F$65:$F$93*DHC!$I$65:$I$93,0)))</f>
        <v>3150</v>
      </c>
    </row>
    <row r="23" spans="1:31" ht="15" customHeight="1">
      <c r="A23" s="133" t="s">
        <v>321</v>
      </c>
      <c r="B23" s="552"/>
      <c r="C23" s="552"/>
      <c r="D23" s="552"/>
      <c r="E23" s="552">
        <f>SUMIF(DHC!$B$65:$B$93,"External Trainer Course",DHC!$I$65:$I$93)</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5" customHeight="1">
      <c r="A37" s="253" t="s">
        <v>556</v>
      </c>
      <c r="B37" s="147">
        <v>19</v>
      </c>
      <c r="C37" s="253">
        <v>2</v>
      </c>
      <c r="D37" s="253">
        <v>42</v>
      </c>
      <c r="E37" s="253" t="s">
        <v>54</v>
      </c>
      <c r="F37" s="154" t="s">
        <v>557</v>
      </c>
      <c r="G37" s="147" t="s">
        <v>558</v>
      </c>
      <c r="H37" s="182"/>
      <c r="J37" s="254"/>
      <c r="K37" s="143"/>
      <c r="L37" s="143"/>
      <c r="M37" s="143"/>
      <c r="N37" s="143"/>
      <c r="O37" s="143"/>
      <c r="P37" s="143"/>
      <c r="Q37" s="143"/>
      <c r="R37" s="143"/>
      <c r="S37" s="143"/>
      <c r="T37" s="143"/>
      <c r="U37" s="140"/>
      <c r="V37" s="140"/>
      <c r="W37" s="140"/>
      <c r="X37" s="140"/>
      <c r="Y37" s="144"/>
      <c r="Z37" s="140"/>
      <c r="AA37" s="140"/>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row>
    <row r="38" spans="1:58" ht="15" customHeight="1">
      <c r="A38" s="253" t="s">
        <v>559</v>
      </c>
      <c r="B38" s="147">
        <v>20</v>
      </c>
      <c r="C38" s="253">
        <v>2</v>
      </c>
      <c r="D38" s="253">
        <v>42</v>
      </c>
      <c r="E38" s="253" t="s">
        <v>54</v>
      </c>
      <c r="F38" s="154" t="s">
        <v>560</v>
      </c>
      <c r="G38" s="147"/>
      <c r="H38" s="182"/>
      <c r="J38" s="254"/>
      <c r="K38" s="143"/>
      <c r="L38" s="143"/>
      <c r="M38" s="143"/>
      <c r="N38" s="143"/>
      <c r="O38" s="143"/>
      <c r="P38" s="143"/>
      <c r="Q38" s="143"/>
      <c r="R38" s="143"/>
      <c r="S38" s="143"/>
      <c r="T38" s="143"/>
      <c r="U38" s="140"/>
      <c r="V38" s="140"/>
      <c r="W38" s="140"/>
      <c r="X38" s="140"/>
      <c r="Y38" s="144"/>
      <c r="Z38" s="140"/>
      <c r="AA38" s="140"/>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row>
    <row r="39" spans="1:58" ht="15" customHeight="1">
      <c r="A39" s="253" t="s">
        <v>561</v>
      </c>
      <c r="B39" s="147">
        <v>22</v>
      </c>
      <c r="C39" s="253">
        <v>2</v>
      </c>
      <c r="D39" s="253">
        <v>42</v>
      </c>
      <c r="E39" s="253" t="s">
        <v>52</v>
      </c>
      <c r="F39" s="154" t="s">
        <v>562</v>
      </c>
      <c r="G39" s="147"/>
      <c r="H39" s="182"/>
      <c r="J39" s="254"/>
      <c r="K39" s="143"/>
      <c r="L39" s="143"/>
      <c r="M39" s="143"/>
      <c r="N39" s="143"/>
      <c r="O39" s="143"/>
      <c r="P39" s="143"/>
      <c r="Q39" s="143"/>
      <c r="R39" s="143"/>
      <c r="S39" s="143"/>
      <c r="T39" s="143"/>
      <c r="U39" s="140"/>
      <c r="V39" s="140"/>
      <c r="W39" s="140"/>
      <c r="X39" s="140"/>
      <c r="Y39" s="144"/>
      <c r="Z39" s="140"/>
      <c r="AA39" s="140"/>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row>
    <row r="40" spans="1:58" ht="15" customHeight="1">
      <c r="A40" s="253" t="s">
        <v>563</v>
      </c>
      <c r="B40" s="147">
        <v>24</v>
      </c>
      <c r="C40" s="253">
        <v>2</v>
      </c>
      <c r="D40" s="253">
        <v>42</v>
      </c>
      <c r="E40" s="253" t="s">
        <v>52</v>
      </c>
      <c r="F40" s="154" t="s">
        <v>564</v>
      </c>
      <c r="G40" s="147"/>
      <c r="H40" s="182"/>
      <c r="J40" s="254"/>
      <c r="K40" s="143"/>
      <c r="L40" s="143"/>
      <c r="M40" s="143"/>
      <c r="N40" s="143"/>
      <c r="O40" s="143"/>
      <c r="P40" s="143"/>
      <c r="Q40" s="143"/>
      <c r="R40" s="143"/>
      <c r="S40" s="143"/>
      <c r="T40" s="143"/>
      <c r="U40" s="140"/>
      <c r="V40" s="140"/>
      <c r="W40" s="140"/>
      <c r="X40" s="140"/>
      <c r="Y40" s="144"/>
      <c r="Z40" s="140"/>
      <c r="AA40" s="140"/>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row>
    <row r="41" spans="1:58" ht="15" customHeight="1">
      <c r="A41" s="253" t="s">
        <v>565</v>
      </c>
      <c r="B41" s="147">
        <v>19</v>
      </c>
      <c r="C41" s="253">
        <v>1</v>
      </c>
      <c r="D41" s="253">
        <v>42</v>
      </c>
      <c r="E41" s="253" t="s">
        <v>52</v>
      </c>
      <c r="F41" s="154" t="s">
        <v>560</v>
      </c>
      <c r="G41" s="147" t="s">
        <v>566</v>
      </c>
      <c r="H41" s="182"/>
      <c r="J41" s="254"/>
      <c r="K41" s="143"/>
      <c r="L41" s="143"/>
      <c r="M41" s="143"/>
      <c r="N41" s="143"/>
      <c r="O41" s="143"/>
      <c r="P41" s="143"/>
      <c r="Q41" s="143"/>
      <c r="R41" s="143"/>
      <c r="S41" s="143"/>
      <c r="T41" s="143"/>
      <c r="U41" s="140"/>
      <c r="V41" s="140"/>
      <c r="W41" s="140"/>
      <c r="X41" s="140"/>
      <c r="Y41" s="144"/>
      <c r="Z41" s="140"/>
      <c r="AA41" s="140"/>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row>
    <row r="42" spans="1:58" ht="15" customHeight="1">
      <c r="A42" s="253" t="s">
        <v>567</v>
      </c>
      <c r="B42" s="147">
        <v>10</v>
      </c>
      <c r="C42" s="253">
        <v>1</v>
      </c>
      <c r="D42" s="253">
        <v>42</v>
      </c>
      <c r="E42" s="253" t="s">
        <v>52</v>
      </c>
      <c r="F42" s="154" t="s">
        <v>568</v>
      </c>
      <c r="G42" s="147" t="s">
        <v>569</v>
      </c>
      <c r="H42" s="182"/>
      <c r="J42" s="254"/>
      <c r="K42" s="143"/>
      <c r="L42" s="143"/>
      <c r="M42" s="143"/>
      <c r="N42" s="143"/>
      <c r="O42" s="143"/>
      <c r="P42" s="143"/>
      <c r="Q42" s="143"/>
      <c r="R42" s="143"/>
      <c r="S42" s="143"/>
      <c r="T42" s="143"/>
      <c r="U42" s="140"/>
      <c r="V42" s="140"/>
      <c r="W42" s="140"/>
      <c r="X42" s="140"/>
      <c r="Y42" s="144"/>
      <c r="Z42" s="140"/>
      <c r="AA42" s="140"/>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row>
    <row r="43" spans="1:58" ht="15" customHeight="1">
      <c r="A43" s="253" t="s">
        <v>570</v>
      </c>
      <c r="B43" s="147">
        <v>18</v>
      </c>
      <c r="C43" s="253">
        <v>2</v>
      </c>
      <c r="D43" s="253">
        <v>42</v>
      </c>
      <c r="E43" s="253" t="s">
        <v>54</v>
      </c>
      <c r="F43" s="154" t="s">
        <v>571</v>
      </c>
      <c r="G43" s="147" t="s">
        <v>572</v>
      </c>
      <c r="H43" s="182"/>
      <c r="J43" s="254"/>
      <c r="K43" s="143"/>
      <c r="L43" s="143"/>
      <c r="M43" s="143"/>
      <c r="N43" s="143"/>
      <c r="O43" s="143"/>
      <c r="P43" s="143"/>
      <c r="Q43" s="143"/>
      <c r="R43" s="143"/>
      <c r="S43" s="143"/>
      <c r="T43" s="143"/>
      <c r="U43" s="140"/>
      <c r="V43" s="140"/>
      <c r="W43" s="140"/>
      <c r="X43" s="140"/>
      <c r="Y43" s="144"/>
      <c r="Z43" s="140"/>
      <c r="AA43" s="140"/>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row>
    <row r="44" spans="1:58" ht="15" customHeight="1">
      <c r="A44" s="253" t="s">
        <v>573</v>
      </c>
      <c r="B44" s="147">
        <v>22</v>
      </c>
      <c r="C44" s="253">
        <v>1</v>
      </c>
      <c r="D44" s="253">
        <v>42</v>
      </c>
      <c r="E44" s="253" t="s">
        <v>52</v>
      </c>
      <c r="F44" s="154" t="s">
        <v>568</v>
      </c>
      <c r="G44" s="147"/>
      <c r="H44" s="182"/>
      <c r="J44" s="254"/>
      <c r="K44" s="143"/>
      <c r="L44" s="143"/>
      <c r="M44" s="143"/>
      <c r="N44" s="143"/>
      <c r="O44" s="143"/>
      <c r="P44" s="143"/>
      <c r="Q44" s="143"/>
      <c r="R44" s="143"/>
      <c r="S44" s="143"/>
      <c r="T44" s="143"/>
      <c r="U44" s="140"/>
      <c r="V44" s="140"/>
      <c r="W44" s="140"/>
      <c r="X44" s="140"/>
      <c r="Y44" s="144"/>
      <c r="Z44" s="140"/>
      <c r="AA44" s="140"/>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5" customHeight="1">
      <c r="A45" s="253" t="s">
        <v>574</v>
      </c>
      <c r="B45" s="147">
        <v>21</v>
      </c>
      <c r="C45" s="253">
        <v>2</v>
      </c>
      <c r="D45" s="253">
        <v>42</v>
      </c>
      <c r="E45" s="253" t="s">
        <v>52</v>
      </c>
      <c r="F45" s="154" t="s">
        <v>562</v>
      </c>
      <c r="G45" s="147"/>
      <c r="H45" s="182"/>
      <c r="J45" s="254"/>
      <c r="K45" s="143"/>
      <c r="L45" s="143"/>
      <c r="M45" s="143"/>
      <c r="N45" s="143"/>
      <c r="O45" s="143"/>
      <c r="P45" s="143"/>
      <c r="Q45" s="143"/>
      <c r="R45" s="143"/>
      <c r="S45" s="143"/>
      <c r="T45" s="143"/>
      <c r="U45" s="140"/>
      <c r="V45" s="140"/>
      <c r="W45" s="140"/>
      <c r="X45" s="140"/>
      <c r="Y45" s="144"/>
      <c r="Z45" s="140"/>
      <c r="AA45" s="140"/>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row>
    <row r="46" spans="1:58" ht="15" customHeight="1">
      <c r="A46" s="253" t="s">
        <v>575</v>
      </c>
      <c r="B46" s="147">
        <v>15</v>
      </c>
      <c r="C46" s="253">
        <v>1</v>
      </c>
      <c r="D46" s="253">
        <v>42</v>
      </c>
      <c r="E46" s="253" t="s">
        <v>52</v>
      </c>
      <c r="F46" s="154" t="s">
        <v>576</v>
      </c>
      <c r="G46" s="147"/>
      <c r="H46" s="182"/>
      <c r="J46" s="254"/>
      <c r="K46" s="143"/>
      <c r="L46" s="143"/>
      <c r="M46" s="143"/>
      <c r="N46" s="143"/>
      <c r="O46" s="143"/>
      <c r="P46" s="143"/>
      <c r="Q46" s="143"/>
      <c r="R46" s="143"/>
      <c r="S46" s="143"/>
      <c r="T46" s="143"/>
      <c r="U46" s="140"/>
      <c r="V46" s="140"/>
      <c r="W46" s="140"/>
      <c r="X46" s="140"/>
      <c r="Y46" s="144"/>
      <c r="Z46" s="140"/>
      <c r="AA46" s="140"/>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row>
    <row r="47" spans="1:58" ht="15" customHeight="1">
      <c r="A47" s="253" t="s">
        <v>577</v>
      </c>
      <c r="B47" s="147">
        <v>22</v>
      </c>
      <c r="C47" s="253">
        <v>1</v>
      </c>
      <c r="D47" s="253">
        <v>42</v>
      </c>
      <c r="E47" s="253" t="s">
        <v>52</v>
      </c>
      <c r="F47" s="154" t="s">
        <v>576</v>
      </c>
      <c r="G47" s="147"/>
      <c r="H47" s="182"/>
      <c r="J47" s="254"/>
      <c r="K47" s="143"/>
      <c r="L47" s="143"/>
      <c r="M47" s="143"/>
      <c r="N47" s="143"/>
      <c r="O47" s="143"/>
      <c r="P47" s="143"/>
      <c r="Q47" s="143"/>
      <c r="R47" s="143"/>
      <c r="S47" s="143"/>
      <c r="T47" s="143"/>
      <c r="U47" s="140"/>
      <c r="V47" s="140"/>
      <c r="W47" s="140"/>
      <c r="X47" s="140"/>
      <c r="Y47" s="144"/>
      <c r="Z47" s="140"/>
      <c r="AA47" s="140"/>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row>
    <row r="48" spans="1:58" ht="14.25" customHeight="1">
      <c r="A48" s="253" t="s">
        <v>578</v>
      </c>
      <c r="B48" s="147">
        <v>24</v>
      </c>
      <c r="C48" s="253">
        <v>1</v>
      </c>
      <c r="D48" s="253">
        <v>42</v>
      </c>
      <c r="E48" s="253" t="s">
        <v>52</v>
      </c>
      <c r="F48" s="148" t="s">
        <v>576</v>
      </c>
      <c r="G48" s="147"/>
      <c r="H48" s="736"/>
      <c r="I48" s="699"/>
      <c r="J48" s="737"/>
      <c r="K48" s="17"/>
      <c r="L48" s="17"/>
      <c r="M48" s="17"/>
      <c r="N48" s="17"/>
      <c r="O48" s="17"/>
      <c r="P48" s="17"/>
      <c r="Q48" s="17"/>
      <c r="R48" s="17"/>
      <c r="S48" s="17"/>
      <c r="T48" s="17"/>
      <c r="U48" s="17"/>
      <c r="V48" s="17"/>
      <c r="W48" s="17"/>
      <c r="X48" s="17"/>
      <c r="Y48" s="18"/>
      <c r="Z48" s="17"/>
      <c r="AA48" s="17"/>
    </row>
    <row r="49" spans="1:58" ht="14.25" customHeight="1">
      <c r="A49" s="253" t="s">
        <v>579</v>
      </c>
      <c r="B49" s="147">
        <v>25</v>
      </c>
      <c r="C49" s="253">
        <v>1</v>
      </c>
      <c r="D49" s="253">
        <v>42</v>
      </c>
      <c r="E49" s="155" t="s">
        <v>52</v>
      </c>
      <c r="F49" s="154" t="s">
        <v>576</v>
      </c>
      <c r="G49" s="147" t="s">
        <v>580</v>
      </c>
      <c r="H49" s="699"/>
      <c r="I49" s="699"/>
      <c r="J49" s="737"/>
      <c r="K49" s="17"/>
      <c r="L49" s="17"/>
      <c r="M49" s="17"/>
      <c r="N49" s="17"/>
      <c r="O49" s="17"/>
      <c r="P49" s="17"/>
      <c r="Q49" s="17"/>
      <c r="R49" s="17"/>
      <c r="S49" s="17"/>
      <c r="T49" s="17"/>
      <c r="U49" s="17"/>
      <c r="V49" s="17"/>
      <c r="W49" s="17"/>
      <c r="X49" s="17"/>
      <c r="Y49" s="18"/>
      <c r="Z49" s="17"/>
      <c r="AA49" s="17"/>
    </row>
    <row r="50" spans="1:58" ht="15.75" customHeight="1">
      <c r="A50" s="17" t="s">
        <v>581</v>
      </c>
      <c r="B50" s="147">
        <v>20</v>
      </c>
      <c r="C50" s="147">
        <v>1</v>
      </c>
      <c r="D50" s="147">
        <v>42</v>
      </c>
      <c r="E50" s="155" t="s">
        <v>52</v>
      </c>
      <c r="F50" s="154" t="s">
        <v>582</v>
      </c>
      <c r="G50" s="17"/>
      <c r="H50" s="699"/>
      <c r="I50" s="699"/>
      <c r="J50" s="737"/>
      <c r="K50" s="17"/>
      <c r="L50" s="17"/>
      <c r="M50" s="17"/>
      <c r="N50" s="17"/>
      <c r="O50" s="17"/>
      <c r="P50" s="17"/>
      <c r="Q50" s="17"/>
      <c r="R50" s="17"/>
      <c r="S50" s="17"/>
      <c r="T50" s="17"/>
      <c r="U50" s="17"/>
      <c r="V50" s="17"/>
      <c r="W50" s="17"/>
      <c r="X50" s="17"/>
      <c r="Y50" s="17"/>
      <c r="Z50" s="17"/>
      <c r="AA50" s="17"/>
    </row>
    <row r="51" spans="1:58" ht="15.75" customHeight="1">
      <c r="A51" s="17"/>
      <c r="B51" s="85"/>
      <c r="C51" s="17"/>
      <c r="D51" s="17"/>
      <c r="E51" s="151"/>
      <c r="F51" s="152"/>
      <c r="G51" s="17"/>
      <c r="H51" s="699"/>
      <c r="I51" s="699"/>
      <c r="J51" s="737"/>
      <c r="K51" s="17"/>
      <c r="L51" s="17"/>
      <c r="M51" s="17"/>
      <c r="N51" s="17"/>
      <c r="O51" s="17"/>
      <c r="P51" s="17"/>
      <c r="Q51" s="17"/>
      <c r="R51" s="17"/>
      <c r="S51" s="17"/>
      <c r="T51" s="17"/>
      <c r="U51" s="17"/>
      <c r="V51" s="17"/>
      <c r="W51" s="17"/>
      <c r="X51" s="17"/>
      <c r="Y51" s="17"/>
      <c r="Z51" s="17"/>
      <c r="AA51" s="17"/>
    </row>
    <row r="52" spans="1:58" ht="15.75" customHeight="1">
      <c r="A52" s="554"/>
      <c r="B52" s="555"/>
      <c r="C52" s="556"/>
      <c r="D52" s="557"/>
      <c r="E52" s="558"/>
      <c r="F52" s="558"/>
      <c r="G52" s="554"/>
      <c r="H52" s="738"/>
      <c r="I52" s="738"/>
      <c r="J52" s="739"/>
      <c r="K52" s="17"/>
      <c r="L52" s="17"/>
      <c r="M52" s="17"/>
      <c r="N52" s="17"/>
      <c r="O52" s="17"/>
      <c r="P52" s="17"/>
      <c r="Q52" s="17"/>
      <c r="R52" s="17"/>
      <c r="S52" s="17"/>
      <c r="T52" s="17"/>
      <c r="U52" s="17"/>
      <c r="V52" s="17"/>
      <c r="W52" s="17"/>
      <c r="X52" s="17"/>
      <c r="Y52" s="17"/>
      <c r="Z52" s="17"/>
      <c r="AA52" s="17"/>
    </row>
    <row r="53" spans="1:58" ht="15.75" customHeight="1">
      <c r="A53" s="19"/>
      <c r="B53" s="19"/>
      <c r="C53" s="19"/>
      <c r="D53" s="19"/>
      <c r="E53" s="19"/>
      <c r="F53" s="19"/>
      <c r="G53" s="18"/>
      <c r="H53" s="18"/>
      <c r="I53" s="18"/>
      <c r="J53" s="18"/>
      <c r="K53" s="18"/>
      <c r="L53" s="18"/>
      <c r="M53" s="18"/>
      <c r="N53" s="18"/>
      <c r="O53" s="18"/>
      <c r="P53" s="18"/>
      <c r="Q53" s="17"/>
      <c r="R53" s="18"/>
      <c r="S53" s="18"/>
      <c r="T53" s="18"/>
      <c r="U53" s="18"/>
      <c r="V53" s="18"/>
      <c r="W53" s="18"/>
      <c r="X53" s="18"/>
      <c r="Y53" s="18"/>
      <c r="Z53" s="18"/>
      <c r="AA53" s="18"/>
      <c r="AB53" s="18"/>
      <c r="AC53" s="18"/>
      <c r="AD53" s="18"/>
    </row>
    <row r="54" spans="1:58" ht="15.75" customHeight="1">
      <c r="A54" s="553" t="s">
        <v>344</v>
      </c>
      <c r="B54" s="543"/>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9"/>
      <c r="AC54" s="17"/>
      <c r="AD54" s="17"/>
    </row>
    <row r="55" spans="1:58" ht="15" customHeight="1">
      <c r="A55" s="139" t="s">
        <v>331</v>
      </c>
      <c r="B55" s="140" t="s">
        <v>332</v>
      </c>
      <c r="C55" s="139" t="s">
        <v>345</v>
      </c>
      <c r="D55" s="139" t="s">
        <v>346</v>
      </c>
      <c r="E55" s="139" t="s">
        <v>347</v>
      </c>
      <c r="F55" s="139" t="s">
        <v>348</v>
      </c>
      <c r="G55" s="139" t="s">
        <v>349</v>
      </c>
      <c r="H55" s="141" t="s">
        <v>337</v>
      </c>
      <c r="I55" s="734" t="s">
        <v>338</v>
      </c>
      <c r="J55" s="729"/>
      <c r="K55" s="735"/>
      <c r="L55" s="143"/>
      <c r="M55" s="143"/>
      <c r="N55" s="143"/>
      <c r="O55" s="143"/>
      <c r="P55" s="143"/>
      <c r="Q55" s="143"/>
      <c r="R55" s="143"/>
      <c r="S55" s="143"/>
      <c r="T55" s="143"/>
      <c r="U55" s="143"/>
      <c r="V55" s="140"/>
      <c r="W55" s="140"/>
      <c r="X55" s="140"/>
      <c r="Y55" s="140"/>
      <c r="Z55" s="144"/>
      <c r="AA55" s="140"/>
      <c r="AB55" s="140"/>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row>
    <row r="56" spans="1:58" ht="14.25" customHeight="1">
      <c r="A56" s="146" t="s">
        <v>556</v>
      </c>
      <c r="B56" s="147">
        <v>19</v>
      </c>
      <c r="C56" s="146" t="s">
        <v>583</v>
      </c>
      <c r="D56" s="146" t="s">
        <v>54</v>
      </c>
      <c r="E56" s="147">
        <v>2</v>
      </c>
      <c r="F56" s="154">
        <v>3</v>
      </c>
      <c r="G56" s="147" t="s">
        <v>309</v>
      </c>
      <c r="H56" s="153"/>
      <c r="I56" s="716" t="s">
        <v>584</v>
      </c>
      <c r="J56" s="699"/>
      <c r="K56" s="737"/>
      <c r="L56" s="17"/>
      <c r="M56" s="17"/>
      <c r="N56" s="17"/>
      <c r="O56" s="17"/>
      <c r="P56" s="17"/>
      <c r="Q56" s="17"/>
      <c r="R56" s="17"/>
      <c r="S56" s="17"/>
      <c r="T56" s="17"/>
      <c r="U56" s="17"/>
      <c r="V56" s="17"/>
      <c r="W56" s="17"/>
      <c r="X56" s="17"/>
      <c r="Y56" s="17"/>
      <c r="Z56" s="18"/>
      <c r="AA56" s="17"/>
      <c r="AB56" s="17"/>
    </row>
    <row r="57" spans="1:58" ht="14.25" customHeight="1">
      <c r="A57" s="146" t="s">
        <v>559</v>
      </c>
      <c r="B57" s="147">
        <v>20</v>
      </c>
      <c r="C57" s="146" t="s">
        <v>583</v>
      </c>
      <c r="D57" s="146" t="s">
        <v>54</v>
      </c>
      <c r="E57" s="147">
        <v>2</v>
      </c>
      <c r="F57" s="154">
        <v>3</v>
      </c>
      <c r="G57" s="147" t="s">
        <v>353</v>
      </c>
      <c r="H57" s="147" t="s">
        <v>585</v>
      </c>
      <c r="I57" s="699"/>
      <c r="J57" s="699"/>
      <c r="K57" s="737"/>
      <c r="L57" s="17"/>
      <c r="M57" s="17"/>
      <c r="N57" s="17"/>
      <c r="O57" s="17"/>
      <c r="P57" s="17"/>
      <c r="Q57" s="17"/>
      <c r="R57" s="17"/>
      <c r="S57" s="17"/>
      <c r="T57" s="17"/>
      <c r="U57" s="17"/>
      <c r="V57" s="17"/>
      <c r="W57" s="17"/>
      <c r="X57" s="17"/>
      <c r="Y57" s="17"/>
      <c r="Z57" s="18"/>
      <c r="AA57" s="17"/>
      <c r="AB57" s="17"/>
    </row>
    <row r="58" spans="1:58" ht="15.75" customHeight="1">
      <c r="A58" s="147" t="s">
        <v>570</v>
      </c>
      <c r="B58" s="147">
        <v>18</v>
      </c>
      <c r="C58" s="147" t="s">
        <v>586</v>
      </c>
      <c r="D58" s="146" t="s">
        <v>54</v>
      </c>
      <c r="E58" s="147">
        <v>2</v>
      </c>
      <c r="F58" s="154">
        <v>3</v>
      </c>
      <c r="G58" s="156" t="s">
        <v>309</v>
      </c>
      <c r="H58" s="147"/>
      <c r="I58" s="699"/>
      <c r="J58" s="699"/>
      <c r="K58" s="737"/>
      <c r="L58" s="17"/>
      <c r="M58" s="17"/>
      <c r="N58" s="17"/>
      <c r="O58" s="17"/>
      <c r="P58" s="17"/>
      <c r="Q58" s="17"/>
      <c r="R58" s="17"/>
      <c r="S58" s="17"/>
      <c r="T58" s="17"/>
      <c r="U58" s="17"/>
      <c r="V58" s="17"/>
      <c r="W58" s="17"/>
      <c r="X58" s="17"/>
      <c r="Y58" s="17"/>
      <c r="Z58" s="17"/>
      <c r="AA58" s="17"/>
      <c r="AB58" s="17"/>
    </row>
    <row r="59" spans="1:58" ht="15.75" customHeight="1">
      <c r="A59" s="147" t="s">
        <v>574</v>
      </c>
      <c r="B59" s="147">
        <v>21</v>
      </c>
      <c r="C59" s="147" t="s">
        <v>587</v>
      </c>
      <c r="D59" s="146" t="s">
        <v>52</v>
      </c>
      <c r="E59" s="147">
        <v>2</v>
      </c>
      <c r="F59" s="154">
        <v>3</v>
      </c>
      <c r="G59" s="156" t="s">
        <v>309</v>
      </c>
      <c r="H59" s="147"/>
      <c r="I59" s="699"/>
      <c r="J59" s="699"/>
      <c r="K59" s="737"/>
      <c r="L59" s="17"/>
      <c r="M59" s="17"/>
      <c r="N59" s="17"/>
      <c r="O59" s="17"/>
      <c r="P59" s="17"/>
      <c r="Q59" s="17"/>
      <c r="R59" s="17"/>
      <c r="S59" s="17"/>
      <c r="T59" s="17"/>
      <c r="U59" s="17"/>
      <c r="V59" s="17"/>
      <c r="W59" s="17"/>
      <c r="X59" s="17"/>
      <c r="Y59" s="17"/>
      <c r="Z59" s="17"/>
      <c r="AA59" s="17"/>
      <c r="AB59" s="17"/>
    </row>
    <row r="60" spans="1:58" ht="15.75" customHeight="1">
      <c r="A60" s="554"/>
      <c r="B60" s="555"/>
      <c r="C60" s="556"/>
      <c r="D60" s="556"/>
      <c r="E60" s="558"/>
      <c r="F60" s="558"/>
      <c r="G60" s="158"/>
      <c r="H60" s="554"/>
      <c r="I60" s="738"/>
      <c r="J60" s="738"/>
      <c r="K60" s="739"/>
      <c r="L60" s="17"/>
      <c r="M60" s="17"/>
      <c r="N60" s="17"/>
      <c r="O60" s="17"/>
      <c r="P60" s="17"/>
      <c r="Q60" s="17"/>
      <c r="R60" s="17"/>
      <c r="S60" s="17"/>
      <c r="T60" s="17"/>
      <c r="U60" s="17"/>
      <c r="V60" s="17"/>
      <c r="W60" s="17"/>
      <c r="X60" s="17"/>
      <c r="Y60" s="17"/>
      <c r="Z60" s="17"/>
      <c r="AA60" s="17"/>
      <c r="AB60" s="17"/>
    </row>
    <row r="61" spans="1:58" ht="15.75" customHeight="1">
      <c r="A61" s="16"/>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row>
    <row r="62" spans="1:58" ht="15.75" customHeight="1">
      <c r="A62" s="16"/>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row>
    <row r="63" spans="1:58" ht="15.75" customHeight="1">
      <c r="A63" s="159" t="s">
        <v>357</v>
      </c>
      <c r="B63" s="554"/>
      <c r="C63" s="554"/>
      <c r="D63" s="554"/>
      <c r="E63" s="554"/>
      <c r="F63" s="554"/>
      <c r="G63" s="554"/>
      <c r="H63" s="554"/>
      <c r="I63" s="554"/>
      <c r="J63" s="17"/>
      <c r="K63" s="17"/>
      <c r="L63" s="17"/>
      <c r="M63" s="17"/>
      <c r="N63" s="17"/>
      <c r="O63" s="17"/>
      <c r="P63" s="17"/>
      <c r="Q63" s="17"/>
      <c r="R63" s="17"/>
      <c r="S63" s="17"/>
      <c r="T63" s="17"/>
      <c r="U63" s="17"/>
      <c r="V63" s="17"/>
      <c r="W63" s="17"/>
      <c r="X63" s="17"/>
      <c r="Y63" s="17"/>
      <c r="Z63" s="17"/>
      <c r="AA63" s="17"/>
      <c r="AB63" s="17"/>
      <c r="AC63" s="17"/>
      <c r="AD63" s="17"/>
    </row>
    <row r="64" spans="1:58" ht="15.75" customHeight="1">
      <c r="A64" s="160" t="s">
        <v>358</v>
      </c>
      <c r="B64" s="16" t="s">
        <v>359</v>
      </c>
      <c r="C64" s="16" t="s">
        <v>360</v>
      </c>
      <c r="D64" s="16" t="s">
        <v>361</v>
      </c>
      <c r="E64" s="16" t="s">
        <v>362</v>
      </c>
      <c r="F64" s="16" t="s">
        <v>363</v>
      </c>
      <c r="G64" s="16" t="s">
        <v>364</v>
      </c>
      <c r="H64" s="16" t="s">
        <v>335</v>
      </c>
      <c r="I64" s="16" t="s">
        <v>365</v>
      </c>
      <c r="J64" s="16" t="s">
        <v>366</v>
      </c>
      <c r="K64" s="714" t="s">
        <v>367</v>
      </c>
      <c r="L64" s="729"/>
      <c r="M64" s="730"/>
      <c r="N64" s="16"/>
      <c r="O64" s="17"/>
      <c r="P64" s="17"/>
      <c r="Q64" s="17"/>
      <c r="R64" s="17"/>
      <c r="S64" s="17"/>
      <c r="T64" s="17"/>
      <c r="U64" s="17"/>
      <c r="V64" s="17"/>
      <c r="W64" s="17"/>
      <c r="X64" s="17"/>
      <c r="Y64" s="17"/>
      <c r="Z64" s="17"/>
      <c r="AA64" s="17"/>
      <c r="AB64" s="17"/>
    </row>
    <row r="65" spans="1:28" ht="15.75" customHeight="1">
      <c r="A65" s="172" t="s">
        <v>556</v>
      </c>
      <c r="B65" s="154" t="s">
        <v>97</v>
      </c>
      <c r="C65" s="156">
        <v>34</v>
      </c>
      <c r="D65" s="156">
        <v>2</v>
      </c>
      <c r="E65" s="156">
        <v>3</v>
      </c>
      <c r="F65" s="154">
        <f>DHC!$E65*DHC!$C65</f>
        <v>102</v>
      </c>
      <c r="G65" s="231" t="s">
        <v>583</v>
      </c>
      <c r="H65" s="154" t="s">
        <v>54</v>
      </c>
      <c r="I65" s="165" t="str">
        <f t="shared" ref="I65:I76" si="2">IF(H65 = "PT-V","n/a",IF(H65 = "PT","n/a",IF(H65 = "RT","n/a",IF(OR(H65 = "Extern",H65 = "PT-ZZP"), "Please fill in", 0))))</f>
        <v>n/a</v>
      </c>
      <c r="J65" s="147"/>
      <c r="K65" s="723"/>
      <c r="L65" s="699"/>
      <c r="M65" s="724"/>
      <c r="N65" s="17"/>
      <c r="O65" s="17"/>
      <c r="P65" s="17"/>
      <c r="Q65" s="17"/>
      <c r="R65" s="17"/>
      <c r="S65" s="17"/>
      <c r="T65" s="17"/>
      <c r="U65" s="17"/>
      <c r="V65" s="17"/>
      <c r="W65" s="17"/>
      <c r="X65" s="17"/>
      <c r="Y65" s="17"/>
      <c r="Z65" s="17"/>
      <c r="AA65" s="17"/>
      <c r="AB65" s="17"/>
    </row>
    <row r="66" spans="1:28" ht="15.75" customHeight="1">
      <c r="A66" s="147" t="s">
        <v>556</v>
      </c>
      <c r="B66" s="154" t="s">
        <v>97</v>
      </c>
      <c r="C66" s="156">
        <v>8</v>
      </c>
      <c r="D66" s="156">
        <v>1</v>
      </c>
      <c r="E66" s="156">
        <v>1.5</v>
      </c>
      <c r="F66" s="154">
        <f>DHC!$E66*DHC!$C66</f>
        <v>12</v>
      </c>
      <c r="G66" s="231" t="s">
        <v>583</v>
      </c>
      <c r="H66" s="154" t="s">
        <v>54</v>
      </c>
      <c r="I66" s="165" t="str">
        <f t="shared" si="2"/>
        <v>n/a</v>
      </c>
      <c r="J66" s="147" t="s">
        <v>588</v>
      </c>
      <c r="K66" s="725"/>
      <c r="L66" s="699"/>
      <c r="M66" s="724"/>
      <c r="N66" s="17"/>
      <c r="O66" s="17"/>
      <c r="P66" s="17"/>
      <c r="Q66" s="17"/>
      <c r="R66" s="17"/>
      <c r="S66" s="17"/>
      <c r="T66" s="17"/>
      <c r="U66" s="17"/>
      <c r="V66" s="17"/>
      <c r="W66" s="17"/>
      <c r="X66" s="17"/>
      <c r="Y66" s="17"/>
      <c r="Z66" s="17"/>
      <c r="AA66" s="17"/>
      <c r="AB66" s="17"/>
    </row>
    <row r="67" spans="1:28" ht="14.25" customHeight="1">
      <c r="A67" s="172" t="s">
        <v>589</v>
      </c>
      <c r="B67" s="154" t="s">
        <v>97</v>
      </c>
      <c r="C67" s="156">
        <v>8</v>
      </c>
      <c r="D67" s="156">
        <v>1</v>
      </c>
      <c r="E67" s="156">
        <v>1.5</v>
      </c>
      <c r="F67" s="154">
        <f>DHC!$E67*DHC!$C67</f>
        <v>12</v>
      </c>
      <c r="G67" s="154" t="s">
        <v>583</v>
      </c>
      <c r="H67" s="154" t="s">
        <v>54</v>
      </c>
      <c r="I67" s="165" t="str">
        <f t="shared" si="2"/>
        <v>n/a</v>
      </c>
      <c r="J67" s="147"/>
      <c r="K67" s="725"/>
      <c r="L67" s="699"/>
      <c r="M67" s="724"/>
      <c r="N67" s="17"/>
      <c r="O67" s="17"/>
      <c r="P67" s="17"/>
      <c r="Q67" s="17"/>
      <c r="R67" s="17"/>
      <c r="S67" s="17"/>
      <c r="T67" s="17"/>
      <c r="U67" s="17"/>
      <c r="V67" s="17"/>
      <c r="W67" s="17"/>
      <c r="X67" s="17"/>
      <c r="Y67" s="17"/>
      <c r="Z67" s="17"/>
      <c r="AA67" s="17"/>
      <c r="AB67" s="17"/>
    </row>
    <row r="68" spans="1:28" ht="15.75" customHeight="1">
      <c r="A68" s="172" t="s">
        <v>590</v>
      </c>
      <c r="B68" s="154" t="s">
        <v>100</v>
      </c>
      <c r="C68" s="156">
        <v>35</v>
      </c>
      <c r="D68" s="156">
        <v>1</v>
      </c>
      <c r="E68" s="156">
        <v>4</v>
      </c>
      <c r="F68" s="154">
        <f>DHC!$E68*DHC!$C68</f>
        <v>140</v>
      </c>
      <c r="G68" s="154" t="s">
        <v>583</v>
      </c>
      <c r="H68" s="154" t="s">
        <v>54</v>
      </c>
      <c r="I68" s="165" t="str">
        <f t="shared" si="2"/>
        <v>n/a</v>
      </c>
      <c r="J68" s="147" t="s">
        <v>591</v>
      </c>
      <c r="K68" s="725"/>
      <c r="L68" s="699"/>
      <c r="M68" s="724"/>
      <c r="N68" s="17"/>
      <c r="O68" s="17"/>
      <c r="P68" s="17"/>
      <c r="Q68" s="17"/>
      <c r="R68" s="17"/>
      <c r="S68" s="17"/>
      <c r="T68" s="17"/>
      <c r="U68" s="17"/>
      <c r="V68" s="17"/>
      <c r="W68" s="17"/>
      <c r="X68" s="17"/>
      <c r="Y68" s="17"/>
      <c r="Z68" s="17"/>
      <c r="AA68" s="17"/>
      <c r="AB68" s="17"/>
    </row>
    <row r="69" spans="1:28" ht="15.75" customHeight="1">
      <c r="A69" s="172" t="s">
        <v>559</v>
      </c>
      <c r="B69" s="154" t="s">
        <v>97</v>
      </c>
      <c r="C69" s="156">
        <v>34</v>
      </c>
      <c r="D69" s="156">
        <v>2</v>
      </c>
      <c r="E69" s="156">
        <v>3</v>
      </c>
      <c r="F69" s="154">
        <f>DHC!$E69*DHC!$C69</f>
        <v>102</v>
      </c>
      <c r="G69" s="154" t="s">
        <v>583</v>
      </c>
      <c r="H69" s="154" t="s">
        <v>54</v>
      </c>
      <c r="I69" s="165" t="str">
        <f t="shared" si="2"/>
        <v>n/a</v>
      </c>
      <c r="J69" s="147"/>
      <c r="K69" s="725"/>
      <c r="L69" s="699"/>
      <c r="M69" s="724"/>
      <c r="N69" s="17"/>
      <c r="O69" s="17"/>
      <c r="P69" s="17"/>
      <c r="Q69" s="17"/>
      <c r="R69" s="17"/>
      <c r="S69" s="17"/>
      <c r="T69" s="17"/>
      <c r="U69" s="17"/>
      <c r="V69" s="17"/>
      <c r="W69" s="17"/>
      <c r="X69" s="17"/>
      <c r="Y69" s="17"/>
      <c r="Z69" s="17"/>
      <c r="AA69" s="17"/>
      <c r="AB69" s="17"/>
    </row>
    <row r="70" spans="1:28" ht="15.75" customHeight="1">
      <c r="A70" s="154" t="s">
        <v>559</v>
      </c>
      <c r="B70" s="154" t="s">
        <v>97</v>
      </c>
      <c r="C70" s="156">
        <v>8</v>
      </c>
      <c r="D70" s="156">
        <v>1</v>
      </c>
      <c r="E70" s="156">
        <v>1.5</v>
      </c>
      <c r="F70" s="154">
        <f>DHC!$E70*DHC!$C70</f>
        <v>12</v>
      </c>
      <c r="G70" s="154" t="s">
        <v>583</v>
      </c>
      <c r="H70" s="154" t="s">
        <v>54</v>
      </c>
      <c r="I70" s="165" t="str">
        <f t="shared" si="2"/>
        <v>n/a</v>
      </c>
      <c r="J70" s="147" t="s">
        <v>588</v>
      </c>
      <c r="K70" s="725"/>
      <c r="L70" s="699"/>
      <c r="M70" s="724"/>
      <c r="N70" s="17"/>
      <c r="O70" s="17"/>
      <c r="P70" s="17"/>
      <c r="Q70" s="17"/>
      <c r="R70" s="17"/>
      <c r="S70" s="17"/>
      <c r="T70" s="17"/>
      <c r="U70" s="17"/>
      <c r="V70" s="17"/>
      <c r="W70" s="17"/>
      <c r="X70" s="17"/>
      <c r="Y70" s="17"/>
      <c r="Z70" s="17"/>
      <c r="AA70" s="17"/>
      <c r="AB70" s="17"/>
    </row>
    <row r="71" spans="1:28" ht="15.75" customHeight="1">
      <c r="A71" s="154" t="s">
        <v>592</v>
      </c>
      <c r="B71" s="154" t="s">
        <v>97</v>
      </c>
      <c r="C71" s="156">
        <v>8</v>
      </c>
      <c r="D71" s="156">
        <v>1</v>
      </c>
      <c r="E71" s="156">
        <v>1.5</v>
      </c>
      <c r="F71" s="154">
        <f>DHC!$E71*DHC!$C71</f>
        <v>12</v>
      </c>
      <c r="G71" s="154" t="s">
        <v>583</v>
      </c>
      <c r="H71" s="154" t="s">
        <v>54</v>
      </c>
      <c r="I71" s="165" t="str">
        <f t="shared" si="2"/>
        <v>n/a</v>
      </c>
      <c r="J71" s="147"/>
      <c r="K71" s="725"/>
      <c r="L71" s="699"/>
      <c r="M71" s="724"/>
      <c r="N71" s="17"/>
      <c r="O71" s="17"/>
      <c r="P71" s="17"/>
      <c r="Q71" s="17"/>
      <c r="R71" s="17"/>
      <c r="S71" s="17"/>
      <c r="T71" s="17"/>
      <c r="U71" s="17"/>
      <c r="V71" s="17"/>
      <c r="W71" s="17"/>
      <c r="X71" s="17"/>
      <c r="Y71" s="17"/>
      <c r="Z71" s="17"/>
      <c r="AA71" s="17"/>
      <c r="AB71" s="17"/>
    </row>
    <row r="72" spans="1:28" ht="15.75" customHeight="1">
      <c r="A72" s="154" t="s">
        <v>570</v>
      </c>
      <c r="B72" s="154" t="s">
        <v>97</v>
      </c>
      <c r="C72" s="156">
        <v>34</v>
      </c>
      <c r="D72" s="156">
        <v>2</v>
      </c>
      <c r="E72" s="156">
        <v>3</v>
      </c>
      <c r="F72" s="154">
        <f>DHC!$E72*DHC!$C72</f>
        <v>102</v>
      </c>
      <c r="G72" s="154" t="s">
        <v>586</v>
      </c>
      <c r="H72" s="154" t="s">
        <v>54</v>
      </c>
      <c r="I72" s="165" t="str">
        <f t="shared" si="2"/>
        <v>n/a</v>
      </c>
      <c r="J72" s="147"/>
      <c r="K72" s="725"/>
      <c r="L72" s="699"/>
      <c r="M72" s="724"/>
      <c r="N72" s="17"/>
      <c r="O72" s="17"/>
      <c r="P72" s="17"/>
      <c r="Q72" s="17"/>
      <c r="R72" s="17"/>
      <c r="S72" s="17"/>
      <c r="T72" s="17"/>
      <c r="U72" s="17"/>
      <c r="V72" s="17"/>
      <c r="W72" s="17"/>
      <c r="X72" s="17"/>
      <c r="Y72" s="17"/>
      <c r="Z72" s="17"/>
      <c r="AA72" s="17"/>
      <c r="AB72" s="17"/>
    </row>
    <row r="73" spans="1:28" ht="15.75" customHeight="1">
      <c r="A73" s="154" t="s">
        <v>570</v>
      </c>
      <c r="B73" s="154" t="s">
        <v>97</v>
      </c>
      <c r="C73" s="156">
        <v>8</v>
      </c>
      <c r="D73" s="156">
        <v>1</v>
      </c>
      <c r="E73" s="156">
        <v>1.5</v>
      </c>
      <c r="F73" s="154">
        <f>DHC!$E73*DHC!$C73</f>
        <v>12</v>
      </c>
      <c r="G73" s="154" t="s">
        <v>586</v>
      </c>
      <c r="H73" s="154" t="s">
        <v>54</v>
      </c>
      <c r="I73" s="165" t="str">
        <f t="shared" si="2"/>
        <v>n/a</v>
      </c>
      <c r="J73" s="147" t="s">
        <v>588</v>
      </c>
      <c r="K73" s="725"/>
      <c r="L73" s="699"/>
      <c r="M73" s="724"/>
      <c r="N73" s="17"/>
      <c r="O73" s="17"/>
      <c r="P73" s="17"/>
      <c r="Q73" s="17"/>
      <c r="R73" s="17"/>
      <c r="S73" s="17"/>
      <c r="T73" s="17"/>
      <c r="U73" s="17"/>
      <c r="V73" s="17"/>
      <c r="W73" s="17"/>
      <c r="X73" s="17"/>
      <c r="Y73" s="17"/>
      <c r="Z73" s="17"/>
      <c r="AA73" s="17"/>
      <c r="AB73" s="17"/>
    </row>
    <row r="74" spans="1:28" ht="15.75" customHeight="1">
      <c r="A74" s="154" t="s">
        <v>593</v>
      </c>
      <c r="B74" s="154" t="s">
        <v>97</v>
      </c>
      <c r="C74" s="156">
        <v>8</v>
      </c>
      <c r="D74" s="156">
        <v>1</v>
      </c>
      <c r="E74" s="156">
        <v>1.5</v>
      </c>
      <c r="F74" s="154">
        <f>DHC!$E74*DHC!$C74</f>
        <v>12</v>
      </c>
      <c r="G74" s="154" t="s">
        <v>586</v>
      </c>
      <c r="H74" s="154" t="s">
        <v>54</v>
      </c>
      <c r="I74" s="165" t="str">
        <f t="shared" si="2"/>
        <v>n/a</v>
      </c>
      <c r="J74" s="147"/>
      <c r="K74" s="725"/>
      <c r="L74" s="699"/>
      <c r="M74" s="724"/>
      <c r="N74" s="17"/>
      <c r="O74" s="17"/>
      <c r="P74" s="17"/>
      <c r="Q74" s="17"/>
      <c r="R74" s="17"/>
      <c r="S74" s="17"/>
      <c r="T74" s="17"/>
      <c r="U74" s="17"/>
      <c r="V74" s="17"/>
      <c r="W74" s="17"/>
      <c r="X74" s="17"/>
      <c r="Y74" s="17"/>
      <c r="Z74" s="17"/>
      <c r="AA74" s="17"/>
      <c r="AB74" s="17"/>
    </row>
    <row r="75" spans="1:28" ht="15.75" customHeight="1">
      <c r="A75" s="154" t="s">
        <v>594</v>
      </c>
      <c r="B75" s="154" t="s">
        <v>100</v>
      </c>
      <c r="C75" s="156">
        <v>35</v>
      </c>
      <c r="D75" s="156">
        <v>1</v>
      </c>
      <c r="E75" s="156">
        <v>4</v>
      </c>
      <c r="F75" s="154">
        <f>DHC!$E75*DHC!$C75</f>
        <v>140</v>
      </c>
      <c r="G75" s="154" t="s">
        <v>586</v>
      </c>
      <c r="H75" s="154" t="s">
        <v>54</v>
      </c>
      <c r="I75" s="165" t="str">
        <f t="shared" si="2"/>
        <v>n/a</v>
      </c>
      <c r="J75" s="147"/>
      <c r="K75" s="725"/>
      <c r="L75" s="699"/>
      <c r="M75" s="724"/>
      <c r="N75" s="17"/>
      <c r="O75" s="17"/>
      <c r="P75" s="17"/>
      <c r="Q75" s="17"/>
      <c r="R75" s="17"/>
      <c r="S75" s="17"/>
      <c r="T75" s="17"/>
      <c r="U75" s="17"/>
      <c r="V75" s="17"/>
      <c r="W75" s="17"/>
      <c r="X75" s="17"/>
      <c r="Y75" s="17"/>
      <c r="Z75" s="17"/>
      <c r="AA75" s="17"/>
      <c r="AB75" s="17"/>
    </row>
    <row r="76" spans="1:28" ht="15.75" customHeight="1">
      <c r="A76" s="154" t="s">
        <v>574</v>
      </c>
      <c r="B76" s="154" t="s">
        <v>97</v>
      </c>
      <c r="C76" s="156">
        <v>34</v>
      </c>
      <c r="D76" s="156">
        <v>2</v>
      </c>
      <c r="E76" s="156">
        <v>3</v>
      </c>
      <c r="F76" s="154">
        <f>DHC!$E76*DHC!$C76</f>
        <v>102</v>
      </c>
      <c r="G76" s="154" t="s">
        <v>595</v>
      </c>
      <c r="H76" s="154" t="s">
        <v>52</v>
      </c>
      <c r="I76" s="165" t="str">
        <f t="shared" si="2"/>
        <v>n/a</v>
      </c>
      <c r="J76" s="147"/>
      <c r="K76" s="725"/>
      <c r="L76" s="699"/>
      <c r="M76" s="724"/>
      <c r="N76" s="17"/>
      <c r="O76" s="17"/>
      <c r="P76" s="17"/>
      <c r="Q76" s="17"/>
      <c r="R76" s="17"/>
      <c r="S76" s="17"/>
      <c r="T76" s="17"/>
      <c r="U76" s="17"/>
      <c r="V76" s="17"/>
      <c r="W76" s="17"/>
      <c r="X76" s="17"/>
      <c r="Y76" s="17"/>
      <c r="Z76" s="17"/>
      <c r="AA76" s="17"/>
      <c r="AB76" s="17"/>
    </row>
    <row r="77" spans="1:28" ht="15.75" customHeight="1">
      <c r="A77" s="154" t="s">
        <v>574</v>
      </c>
      <c r="B77" s="154" t="s">
        <v>97</v>
      </c>
      <c r="C77" s="156">
        <v>8</v>
      </c>
      <c r="D77" s="156">
        <v>1</v>
      </c>
      <c r="E77" s="156">
        <v>1.5</v>
      </c>
      <c r="F77" s="154">
        <f>DHC!$E77*DHC!$C77</f>
        <v>12</v>
      </c>
      <c r="G77" s="154" t="s">
        <v>595</v>
      </c>
      <c r="H77" s="154" t="s">
        <v>52</v>
      </c>
      <c r="I77" s="165" t="s">
        <v>342</v>
      </c>
      <c r="J77" s="147" t="s">
        <v>588</v>
      </c>
      <c r="K77" s="725"/>
      <c r="L77" s="699"/>
      <c r="M77" s="724"/>
      <c r="N77" s="17"/>
      <c r="O77" s="17"/>
      <c r="P77" s="17"/>
      <c r="Q77" s="17"/>
      <c r="R77" s="17"/>
      <c r="S77" s="17"/>
      <c r="T77" s="17"/>
      <c r="U77" s="17"/>
      <c r="V77" s="17"/>
      <c r="W77" s="17"/>
      <c r="X77" s="17"/>
      <c r="Y77" s="17"/>
      <c r="Z77" s="17"/>
      <c r="AA77" s="17"/>
      <c r="AB77" s="17"/>
    </row>
    <row r="78" spans="1:28" ht="15.75" customHeight="1">
      <c r="A78" s="154" t="s">
        <v>596</v>
      </c>
      <c r="B78" s="154" t="s">
        <v>97</v>
      </c>
      <c r="C78" s="156">
        <v>8</v>
      </c>
      <c r="D78" s="156">
        <v>1</v>
      </c>
      <c r="E78" s="156">
        <v>1.5</v>
      </c>
      <c r="F78" s="154">
        <f>DHC!$E78*DHC!$C78</f>
        <v>12</v>
      </c>
      <c r="G78" s="154" t="s">
        <v>595</v>
      </c>
      <c r="H78" s="154" t="s">
        <v>52</v>
      </c>
      <c r="I78" s="165" t="s">
        <v>342</v>
      </c>
      <c r="J78" s="147"/>
      <c r="K78" s="725"/>
      <c r="L78" s="699"/>
      <c r="M78" s="724"/>
      <c r="N78" s="17"/>
      <c r="O78" s="17"/>
      <c r="P78" s="17"/>
      <c r="Q78" s="17"/>
      <c r="R78" s="17"/>
      <c r="S78" s="17"/>
      <c r="T78" s="17"/>
      <c r="U78" s="17"/>
      <c r="V78" s="17"/>
      <c r="W78" s="17"/>
      <c r="X78" s="17"/>
      <c r="Y78" s="17"/>
      <c r="Z78" s="17"/>
      <c r="AA78" s="17"/>
      <c r="AB78" s="17"/>
    </row>
    <row r="79" spans="1:28" ht="15.75" customHeight="1">
      <c r="A79" s="154" t="s">
        <v>597</v>
      </c>
      <c r="B79" s="154" t="s">
        <v>97</v>
      </c>
      <c r="C79" s="156">
        <v>35</v>
      </c>
      <c r="D79" s="156">
        <v>1</v>
      </c>
      <c r="E79" s="156">
        <v>4</v>
      </c>
      <c r="F79" s="154">
        <f>DHC!$E79*DHC!$C79</f>
        <v>140</v>
      </c>
      <c r="G79" s="154" t="s">
        <v>595</v>
      </c>
      <c r="H79" s="154" t="s">
        <v>52</v>
      </c>
      <c r="I79" s="165"/>
      <c r="J79" s="147"/>
      <c r="K79" s="725"/>
      <c r="L79" s="699"/>
      <c r="M79" s="724"/>
      <c r="N79" s="17"/>
      <c r="O79" s="17"/>
      <c r="P79" s="17"/>
      <c r="Q79" s="17"/>
      <c r="R79" s="17"/>
      <c r="S79" s="17"/>
      <c r="T79" s="17"/>
      <c r="U79" s="17"/>
      <c r="V79" s="17"/>
      <c r="W79" s="17"/>
      <c r="X79" s="17"/>
      <c r="Y79" s="17"/>
      <c r="Z79" s="17"/>
      <c r="AA79" s="17"/>
      <c r="AB79" s="17"/>
    </row>
    <row r="80" spans="1:28" ht="15.75" customHeight="1">
      <c r="A80" s="154" t="s">
        <v>561</v>
      </c>
      <c r="B80" s="154" t="s">
        <v>105</v>
      </c>
      <c r="C80" s="156">
        <v>42</v>
      </c>
      <c r="D80" s="156">
        <v>2</v>
      </c>
      <c r="E80" s="156">
        <v>3</v>
      </c>
      <c r="F80" s="154">
        <f>DHC!$E80*DHC!$C80</f>
        <v>126</v>
      </c>
      <c r="G80" s="154" t="s">
        <v>52</v>
      </c>
      <c r="H80" s="154" t="s">
        <v>52</v>
      </c>
      <c r="I80" s="165" t="str">
        <f t="shared" ref="I80:I84" si="3">IF(H80 = "PT-V","n/a",IF(H80 = "PT","n/a",IF(H80 = "RT","n/a",IF(OR(H80 = "Extern",H80 = "PT-ZZP"), "Please fill in", 0))))</f>
        <v>n/a</v>
      </c>
      <c r="J80" s="147"/>
      <c r="K80" s="725"/>
      <c r="L80" s="699"/>
      <c r="M80" s="724"/>
      <c r="N80" s="17"/>
      <c r="O80" s="17"/>
      <c r="P80" s="17"/>
      <c r="Q80" s="17"/>
      <c r="R80" s="17"/>
      <c r="S80" s="17"/>
      <c r="T80" s="17"/>
      <c r="U80" s="17"/>
      <c r="V80" s="17"/>
      <c r="W80" s="17"/>
      <c r="X80" s="17"/>
      <c r="Y80" s="17"/>
      <c r="Z80" s="17"/>
      <c r="AA80" s="17"/>
      <c r="AB80" s="17"/>
    </row>
    <row r="81" spans="1:30" ht="15.75" customHeight="1">
      <c r="A81" s="154" t="s">
        <v>563</v>
      </c>
      <c r="B81" s="154" t="s">
        <v>105</v>
      </c>
      <c r="C81" s="156">
        <v>42</v>
      </c>
      <c r="D81" s="156">
        <v>2</v>
      </c>
      <c r="E81" s="156">
        <v>3</v>
      </c>
      <c r="F81" s="154">
        <f>DHC!$E81*DHC!$C81</f>
        <v>126</v>
      </c>
      <c r="G81" s="154" t="s">
        <v>52</v>
      </c>
      <c r="H81" s="154" t="s">
        <v>52</v>
      </c>
      <c r="I81" s="165" t="str">
        <f t="shared" si="3"/>
        <v>n/a</v>
      </c>
      <c r="J81" s="147"/>
      <c r="K81" s="725"/>
      <c r="L81" s="699"/>
      <c r="M81" s="724"/>
      <c r="N81" s="17"/>
      <c r="O81" s="17"/>
      <c r="P81" s="17"/>
      <c r="Q81" s="17"/>
      <c r="R81" s="17"/>
      <c r="S81" s="17"/>
      <c r="T81" s="17"/>
      <c r="U81" s="17"/>
      <c r="V81" s="17"/>
      <c r="W81" s="17"/>
      <c r="X81" s="17"/>
      <c r="Y81" s="17"/>
      <c r="Z81" s="17"/>
      <c r="AA81" s="17"/>
      <c r="AB81" s="17"/>
    </row>
    <row r="82" spans="1:30" ht="15.75" customHeight="1">
      <c r="A82" s="154" t="s">
        <v>565</v>
      </c>
      <c r="B82" s="154" t="s">
        <v>105</v>
      </c>
      <c r="C82" s="156">
        <v>42</v>
      </c>
      <c r="D82" s="156">
        <v>1</v>
      </c>
      <c r="E82" s="156">
        <v>1.5</v>
      </c>
      <c r="F82" s="154">
        <f>DHC!$E82*DHC!$C82</f>
        <v>63</v>
      </c>
      <c r="G82" s="154" t="s">
        <v>582</v>
      </c>
      <c r="H82" s="154" t="s">
        <v>52</v>
      </c>
      <c r="I82" s="165" t="str">
        <f t="shared" si="3"/>
        <v>n/a</v>
      </c>
      <c r="J82" s="147"/>
      <c r="K82" s="725"/>
      <c r="L82" s="699"/>
      <c r="M82" s="724"/>
      <c r="N82" s="17"/>
      <c r="O82" s="17"/>
      <c r="P82" s="17"/>
      <c r="Q82" s="17"/>
      <c r="R82" s="17"/>
      <c r="S82" s="17"/>
      <c r="T82" s="17"/>
      <c r="U82" s="17"/>
      <c r="V82" s="17"/>
      <c r="W82" s="17"/>
      <c r="X82" s="17"/>
      <c r="Y82" s="17"/>
      <c r="Z82" s="17"/>
      <c r="AA82" s="17"/>
      <c r="AB82" s="17"/>
    </row>
    <row r="83" spans="1:30" ht="15.75" customHeight="1">
      <c r="A83" s="147" t="s">
        <v>598</v>
      </c>
      <c r="B83" s="154" t="s">
        <v>105</v>
      </c>
      <c r="C83" s="156">
        <v>42</v>
      </c>
      <c r="D83" s="156">
        <v>1</v>
      </c>
      <c r="E83" s="156">
        <v>1.5</v>
      </c>
      <c r="F83" s="154">
        <f>DHC!$E83*DHC!$C83</f>
        <v>63</v>
      </c>
      <c r="G83" s="154"/>
      <c r="H83" s="154" t="s">
        <v>52</v>
      </c>
      <c r="I83" s="165" t="str">
        <f t="shared" si="3"/>
        <v>n/a</v>
      </c>
      <c r="J83" s="147"/>
      <c r="K83" s="725"/>
      <c r="L83" s="699"/>
      <c r="M83" s="724"/>
      <c r="N83" s="17"/>
      <c r="O83" s="17"/>
      <c r="P83" s="17"/>
      <c r="Q83" s="17"/>
      <c r="R83" s="17"/>
      <c r="S83" s="17"/>
      <c r="T83" s="17"/>
      <c r="U83" s="17"/>
      <c r="V83" s="17"/>
      <c r="W83" s="17"/>
      <c r="X83" s="17"/>
      <c r="Y83" s="17"/>
      <c r="Z83" s="17"/>
      <c r="AA83" s="17"/>
      <c r="AB83" s="17"/>
    </row>
    <row r="84" spans="1:30" ht="15.75" customHeight="1">
      <c r="A84" s="172" t="s">
        <v>573</v>
      </c>
      <c r="B84" s="154" t="s">
        <v>105</v>
      </c>
      <c r="C84" s="156">
        <v>42</v>
      </c>
      <c r="D84" s="156">
        <v>1</v>
      </c>
      <c r="E84" s="156">
        <v>1.5</v>
      </c>
      <c r="F84" s="154">
        <f>DHC!$E84*DHC!$C84</f>
        <v>63</v>
      </c>
      <c r="G84" s="154"/>
      <c r="H84" s="154" t="s">
        <v>52</v>
      </c>
      <c r="I84" s="165" t="str">
        <f t="shared" si="3"/>
        <v>n/a</v>
      </c>
      <c r="J84" s="147"/>
      <c r="K84" s="725"/>
      <c r="L84" s="699"/>
      <c r="M84" s="724"/>
      <c r="N84" s="17"/>
      <c r="O84" s="17"/>
      <c r="P84" s="17"/>
      <c r="Q84" s="17"/>
      <c r="R84" s="17"/>
      <c r="S84" s="17"/>
      <c r="T84" s="17"/>
      <c r="U84" s="17"/>
      <c r="V84" s="17"/>
      <c r="W84" s="17"/>
      <c r="X84" s="17"/>
      <c r="Y84" s="17"/>
      <c r="Z84" s="17"/>
      <c r="AA84" s="17"/>
      <c r="AB84" s="17"/>
    </row>
    <row r="85" spans="1:30" ht="15.75" customHeight="1">
      <c r="A85" s="172" t="s">
        <v>575</v>
      </c>
      <c r="B85" s="154" t="s">
        <v>105</v>
      </c>
      <c r="C85" s="156">
        <v>42</v>
      </c>
      <c r="D85" s="156">
        <v>1</v>
      </c>
      <c r="E85" s="156">
        <v>1.5</v>
      </c>
      <c r="F85" s="154">
        <f>DHC!$E85*DHC!$C85</f>
        <v>63</v>
      </c>
      <c r="G85" s="154"/>
      <c r="H85" s="154" t="s">
        <v>52</v>
      </c>
      <c r="I85" s="165"/>
      <c r="J85" s="147"/>
      <c r="K85" s="725"/>
      <c r="L85" s="699"/>
      <c r="M85" s="724"/>
      <c r="N85" s="17"/>
      <c r="O85" s="17"/>
      <c r="P85" s="17"/>
      <c r="Q85" s="17"/>
      <c r="R85" s="17"/>
      <c r="S85" s="17"/>
      <c r="T85" s="17"/>
      <c r="U85" s="17"/>
      <c r="V85" s="17"/>
      <c r="W85" s="17"/>
      <c r="X85" s="17"/>
      <c r="Y85" s="17"/>
      <c r="Z85" s="17"/>
      <c r="AA85" s="17"/>
      <c r="AB85" s="17"/>
    </row>
    <row r="86" spans="1:30" ht="15.75" customHeight="1">
      <c r="A86" s="172" t="s">
        <v>577</v>
      </c>
      <c r="B86" s="154" t="s">
        <v>105</v>
      </c>
      <c r="C86" s="156">
        <v>42</v>
      </c>
      <c r="D86" s="156">
        <v>1</v>
      </c>
      <c r="E86" s="156">
        <v>1.5</v>
      </c>
      <c r="F86" s="154">
        <f>DHC!$E86*DHC!$C86</f>
        <v>63</v>
      </c>
      <c r="G86" s="154"/>
      <c r="H86" s="154" t="s">
        <v>52</v>
      </c>
      <c r="I86" s="165" t="str">
        <f t="shared" ref="I86:I88" si="4">IF(H86 = "PT-V","n/a",IF(H86 = "PT","n/a",IF(H86 = "RT","n/a",IF(OR(H86 = "Extern",H86 = "PT-ZZP"), "Please fill in", 0))))</f>
        <v>n/a</v>
      </c>
      <c r="J86" s="147"/>
      <c r="K86" s="725"/>
      <c r="L86" s="699"/>
      <c r="M86" s="724"/>
      <c r="N86" s="17"/>
      <c r="O86" s="17"/>
      <c r="P86" s="17"/>
      <c r="Q86" s="17"/>
      <c r="R86" s="17"/>
      <c r="S86" s="17"/>
      <c r="T86" s="17"/>
      <c r="U86" s="17"/>
      <c r="V86" s="17"/>
      <c r="W86" s="17"/>
      <c r="X86" s="17"/>
      <c r="Y86" s="17"/>
      <c r="Z86" s="17"/>
      <c r="AA86" s="17"/>
      <c r="AB86" s="17"/>
    </row>
    <row r="87" spans="1:30" ht="15.75" customHeight="1">
      <c r="A87" s="172" t="s">
        <v>578</v>
      </c>
      <c r="B87" s="154" t="s">
        <v>105</v>
      </c>
      <c r="C87" s="156">
        <v>42</v>
      </c>
      <c r="D87" s="156">
        <v>1</v>
      </c>
      <c r="E87" s="156">
        <v>1.5</v>
      </c>
      <c r="F87" s="154">
        <f>DHC!$E87*DHC!$C87</f>
        <v>63</v>
      </c>
      <c r="G87" s="154"/>
      <c r="H87" s="154" t="s">
        <v>52</v>
      </c>
      <c r="I87" s="165" t="str">
        <f t="shared" si="4"/>
        <v>n/a</v>
      </c>
      <c r="J87" s="147"/>
      <c r="K87" s="725"/>
      <c r="L87" s="699"/>
      <c r="M87" s="724"/>
      <c r="N87" s="17"/>
      <c r="O87" s="17"/>
      <c r="P87" s="17"/>
      <c r="Q87" s="17"/>
      <c r="R87" s="17"/>
      <c r="S87" s="17"/>
      <c r="T87" s="17"/>
      <c r="U87" s="17"/>
      <c r="V87" s="17"/>
      <c r="W87" s="17"/>
      <c r="X87" s="17"/>
      <c r="Y87" s="17"/>
      <c r="Z87" s="17"/>
      <c r="AA87" s="17"/>
      <c r="AB87" s="17"/>
    </row>
    <row r="88" spans="1:30" ht="15.75" customHeight="1">
      <c r="A88" s="147" t="s">
        <v>579</v>
      </c>
      <c r="B88" s="154" t="s">
        <v>105</v>
      </c>
      <c r="C88" s="156">
        <v>42</v>
      </c>
      <c r="D88" s="156">
        <v>1</v>
      </c>
      <c r="E88" s="156">
        <v>1.5</v>
      </c>
      <c r="F88" s="154">
        <f>DHC!$E88*DHC!$C88</f>
        <v>63</v>
      </c>
      <c r="G88" s="147"/>
      <c r="H88" s="154" t="s">
        <v>52</v>
      </c>
      <c r="I88" s="165" t="str">
        <f t="shared" si="4"/>
        <v>n/a</v>
      </c>
      <c r="J88" s="147"/>
      <c r="K88" s="725"/>
      <c r="L88" s="699"/>
      <c r="M88" s="724"/>
      <c r="N88" s="17"/>
      <c r="O88" s="17"/>
      <c r="P88" s="17"/>
      <c r="Q88" s="17"/>
      <c r="R88" s="17"/>
      <c r="S88" s="17"/>
      <c r="T88" s="17"/>
      <c r="U88" s="17"/>
      <c r="V88" s="17"/>
      <c r="W88" s="17"/>
      <c r="X88" s="17"/>
      <c r="Y88" s="17"/>
      <c r="Z88" s="17"/>
      <c r="AA88" s="17"/>
      <c r="AB88" s="17"/>
    </row>
    <row r="89" spans="1:30" ht="15.75" customHeight="1">
      <c r="A89" s="147" t="s">
        <v>581</v>
      </c>
      <c r="B89" s="154" t="s">
        <v>105</v>
      </c>
      <c r="C89" s="156">
        <v>42</v>
      </c>
      <c r="D89" s="156">
        <v>1</v>
      </c>
      <c r="E89" s="156">
        <v>1.5</v>
      </c>
      <c r="F89" s="154">
        <f>DHC!$E89*DHC!$C89</f>
        <v>63</v>
      </c>
      <c r="G89" s="147"/>
      <c r="H89" s="154" t="s">
        <v>52</v>
      </c>
      <c r="I89" s="165" t="s">
        <v>342</v>
      </c>
      <c r="J89" s="147"/>
      <c r="K89" s="725"/>
      <c r="L89" s="699"/>
      <c r="M89" s="724"/>
      <c r="N89" s="17"/>
      <c r="O89" s="17"/>
      <c r="P89" s="17"/>
      <c r="Q89" s="17"/>
      <c r="R89" s="17"/>
      <c r="S89" s="17"/>
      <c r="T89" s="17"/>
      <c r="U89" s="17"/>
      <c r="V89" s="17"/>
      <c r="W89" s="17"/>
      <c r="X89" s="17"/>
      <c r="Y89" s="17"/>
      <c r="Z89" s="17"/>
      <c r="AA89" s="17"/>
      <c r="AB89" s="17"/>
    </row>
    <row r="90" spans="1:30" ht="15.75" customHeight="1">
      <c r="A90" s="147" t="s">
        <v>599</v>
      </c>
      <c r="B90" s="154" t="s">
        <v>105</v>
      </c>
      <c r="C90" s="156">
        <v>42</v>
      </c>
      <c r="D90" s="156">
        <v>1</v>
      </c>
      <c r="E90" s="156">
        <v>1.5</v>
      </c>
      <c r="F90" s="154">
        <f>DHC!$E90*DHC!$C90</f>
        <v>63</v>
      </c>
      <c r="G90" s="147"/>
      <c r="H90" s="154" t="s">
        <v>52</v>
      </c>
      <c r="I90" s="165"/>
      <c r="J90" s="147"/>
      <c r="K90" s="725"/>
      <c r="L90" s="699"/>
      <c r="M90" s="724"/>
      <c r="N90" s="17"/>
      <c r="O90" s="17"/>
      <c r="P90" s="17"/>
      <c r="Q90" s="17"/>
      <c r="R90" s="17"/>
      <c r="S90" s="17"/>
      <c r="T90" s="17"/>
      <c r="U90" s="17"/>
      <c r="V90" s="17"/>
      <c r="W90" s="17"/>
      <c r="X90" s="17"/>
      <c r="Y90" s="17"/>
      <c r="Z90" s="17"/>
      <c r="AA90" s="17"/>
      <c r="AB90" s="17"/>
    </row>
    <row r="91" spans="1:30" ht="15.75" customHeight="1">
      <c r="A91" s="147" t="s">
        <v>600</v>
      </c>
      <c r="B91" s="154" t="s">
        <v>105</v>
      </c>
      <c r="C91" s="156">
        <v>34</v>
      </c>
      <c r="D91" s="156">
        <v>1</v>
      </c>
      <c r="E91" s="156">
        <v>1</v>
      </c>
      <c r="F91" s="154">
        <f>DHC!$E91*DHC!$C91</f>
        <v>34</v>
      </c>
      <c r="G91" s="147"/>
      <c r="H91" s="154" t="s">
        <v>52</v>
      </c>
      <c r="I91" s="165" t="str">
        <f t="shared" ref="I91:I93" si="5">IF(H91 = "PT-V","n/a",IF(H91 = "PT","n/a",IF(H91 = "RT","n/a",IF(OR(H91 = "Extern",H91 = "PT-ZZP"), "Please fill in", 0))))</f>
        <v>n/a</v>
      </c>
      <c r="J91" s="147"/>
      <c r="K91" s="725"/>
      <c r="L91" s="699"/>
      <c r="M91" s="724"/>
      <c r="N91" s="17"/>
      <c r="O91" s="17"/>
      <c r="P91" s="17"/>
      <c r="Q91" s="17"/>
      <c r="R91" s="17"/>
      <c r="S91" s="17"/>
      <c r="T91" s="17"/>
      <c r="U91" s="17"/>
      <c r="V91" s="17"/>
      <c r="W91" s="17"/>
      <c r="X91" s="17"/>
      <c r="Y91" s="17"/>
      <c r="Z91" s="17"/>
      <c r="AA91" s="17"/>
      <c r="AB91" s="17"/>
    </row>
    <row r="92" spans="1:30" ht="15.75" customHeight="1">
      <c r="A92" s="147" t="s">
        <v>601</v>
      </c>
      <c r="B92" s="154" t="s">
        <v>105</v>
      </c>
      <c r="C92" s="156">
        <v>10</v>
      </c>
      <c r="D92" s="156">
        <v>2</v>
      </c>
      <c r="E92" s="156">
        <v>3</v>
      </c>
      <c r="F92" s="154">
        <f>DHC!$E92*DHC!$C92</f>
        <v>30</v>
      </c>
      <c r="G92" s="147"/>
      <c r="H92" s="154" t="s">
        <v>52</v>
      </c>
      <c r="I92" s="165" t="str">
        <f t="shared" si="5"/>
        <v>n/a</v>
      </c>
      <c r="J92" s="147"/>
      <c r="K92" s="725"/>
      <c r="L92" s="699"/>
      <c r="M92" s="724"/>
      <c r="N92" s="17"/>
      <c r="O92" s="17"/>
      <c r="P92" s="17"/>
      <c r="Q92" s="17"/>
      <c r="R92" s="17"/>
      <c r="S92" s="17"/>
      <c r="T92" s="17"/>
      <c r="U92" s="17"/>
      <c r="V92" s="17"/>
      <c r="W92" s="17"/>
      <c r="X92" s="17"/>
      <c r="Y92" s="17"/>
      <c r="Z92" s="17"/>
      <c r="AA92" s="17"/>
      <c r="AB92" s="17"/>
    </row>
    <row r="93" spans="1:30" ht="15.75" customHeight="1">
      <c r="A93" s="167" t="s">
        <v>109</v>
      </c>
      <c r="B93" s="163" t="s">
        <v>109</v>
      </c>
      <c r="C93" s="582">
        <v>42</v>
      </c>
      <c r="D93" s="582">
        <v>1</v>
      </c>
      <c r="E93" s="582">
        <v>1.5</v>
      </c>
      <c r="F93" s="579">
        <f>DHC!$E93*DHC!$C93</f>
        <v>63</v>
      </c>
      <c r="G93" s="158" t="s">
        <v>583</v>
      </c>
      <c r="H93" s="158" t="s">
        <v>54</v>
      </c>
      <c r="I93" s="168" t="str">
        <f t="shared" si="5"/>
        <v>n/a</v>
      </c>
      <c r="J93" s="554" t="s">
        <v>602</v>
      </c>
      <c r="K93" s="726"/>
      <c r="L93" s="717"/>
      <c r="M93" s="727"/>
      <c r="N93" s="17"/>
      <c r="O93" s="17"/>
      <c r="P93" s="17"/>
      <c r="Q93" s="17"/>
      <c r="R93" s="17"/>
      <c r="S93" s="17"/>
      <c r="T93" s="17"/>
      <c r="U93" s="17"/>
      <c r="V93" s="17"/>
      <c r="W93" s="17"/>
      <c r="X93" s="17"/>
      <c r="Y93" s="17"/>
      <c r="Z93" s="17"/>
      <c r="AA93" s="17"/>
      <c r="AB93" s="17"/>
    </row>
    <row r="94" spans="1:30" ht="15.75" customHeight="1">
      <c r="A94" s="17"/>
      <c r="B94" s="17"/>
      <c r="C94" s="17"/>
      <c r="D94" s="15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row>
    <row r="95" spans="1:30" ht="15.75" customHeight="1">
      <c r="A95" s="560" t="s">
        <v>382</v>
      </c>
      <c r="B95" s="17"/>
      <c r="C95" s="17"/>
      <c r="D95" s="17"/>
      <c r="E95" s="17"/>
      <c r="F95" s="17"/>
      <c r="G95" s="17"/>
      <c r="H95" s="17"/>
      <c r="I95" s="169"/>
      <c r="J95" s="169"/>
      <c r="K95" s="169"/>
      <c r="L95" s="169"/>
      <c r="M95" s="17"/>
      <c r="N95" s="17"/>
      <c r="O95" s="17"/>
      <c r="P95" s="17"/>
      <c r="Q95" s="17"/>
      <c r="R95" s="17"/>
      <c r="S95" s="17"/>
      <c r="T95" s="17"/>
      <c r="U95" s="17"/>
      <c r="V95" s="17"/>
      <c r="W95" s="17"/>
      <c r="X95" s="17"/>
      <c r="Y95" s="17"/>
      <c r="Z95" s="17"/>
      <c r="AA95" s="17"/>
      <c r="AB95" s="17"/>
      <c r="AC95" s="17"/>
      <c r="AD95" s="17"/>
    </row>
    <row r="96" spans="1:30" ht="15.75" customHeight="1">
      <c r="A96" s="170" t="s">
        <v>358</v>
      </c>
      <c r="B96" s="161" t="s">
        <v>383</v>
      </c>
      <c r="C96" s="161" t="s">
        <v>384</v>
      </c>
      <c r="D96" s="161" t="s">
        <v>385</v>
      </c>
      <c r="E96" s="161" t="s">
        <v>386</v>
      </c>
      <c r="F96" s="161" t="s">
        <v>387</v>
      </c>
      <c r="G96" s="161" t="s">
        <v>388</v>
      </c>
      <c r="H96" s="161" t="s">
        <v>365</v>
      </c>
      <c r="I96" s="16" t="s">
        <v>389</v>
      </c>
      <c r="J96" s="728" t="s">
        <v>390</v>
      </c>
      <c r="K96" s="729"/>
      <c r="L96" s="729"/>
      <c r="M96" s="729"/>
      <c r="N96" s="730"/>
      <c r="O96" s="712" t="s">
        <v>322</v>
      </c>
      <c r="P96" s="713"/>
      <c r="Q96" s="17"/>
      <c r="R96" s="17"/>
      <c r="S96" s="17"/>
      <c r="T96" s="17"/>
      <c r="U96" s="17"/>
      <c r="V96" s="17"/>
      <c r="W96" s="17"/>
      <c r="X96" s="17"/>
      <c r="Y96" s="17"/>
      <c r="Z96" s="17"/>
      <c r="AA96" s="17"/>
    </row>
    <row r="97" spans="1:58" ht="15.75" customHeight="1">
      <c r="A97" s="172" t="s">
        <v>556</v>
      </c>
      <c r="B97" s="147" t="s">
        <v>74</v>
      </c>
      <c r="C97" s="147" t="s">
        <v>396</v>
      </c>
      <c r="D97" s="154">
        <v>1.5</v>
      </c>
      <c r="E97" s="155">
        <v>42</v>
      </c>
      <c r="F97" s="147">
        <v>63</v>
      </c>
      <c r="G97" s="155">
        <v>1</v>
      </c>
      <c r="H97" s="173" t="s">
        <v>603</v>
      </c>
      <c r="I97" s="255" t="s">
        <v>604</v>
      </c>
      <c r="J97" s="731"/>
      <c r="K97" s="699"/>
      <c r="L97" s="699"/>
      <c r="M97" s="699"/>
      <c r="N97" s="724"/>
      <c r="O97" s="732" t="s">
        <v>395</v>
      </c>
      <c r="P97" s="733"/>
      <c r="Q97" s="17"/>
      <c r="R97" s="17"/>
      <c r="S97" s="17"/>
      <c r="T97" s="17"/>
      <c r="U97" s="17"/>
      <c r="V97" s="17"/>
      <c r="W97" s="17"/>
      <c r="X97" s="17"/>
      <c r="Y97" s="17"/>
      <c r="Z97" s="17"/>
      <c r="AA97" s="17"/>
    </row>
    <row r="98" spans="1:58" ht="15.75" customHeight="1">
      <c r="A98" s="147" t="s">
        <v>556</v>
      </c>
      <c r="B98" s="147" t="s">
        <v>74</v>
      </c>
      <c r="C98" s="147" t="s">
        <v>400</v>
      </c>
      <c r="D98" s="154">
        <v>1.5</v>
      </c>
      <c r="E98" s="155">
        <v>42</v>
      </c>
      <c r="F98" s="147">
        <v>63</v>
      </c>
      <c r="G98" s="155">
        <v>2</v>
      </c>
      <c r="H98" s="173" t="s">
        <v>603</v>
      </c>
      <c r="I98" s="256" t="s">
        <v>604</v>
      </c>
      <c r="J98" s="725"/>
      <c r="K98" s="699"/>
      <c r="L98" s="699"/>
      <c r="M98" s="699"/>
      <c r="N98" s="724"/>
      <c r="O98" s="725"/>
      <c r="P98" s="699"/>
      <c r="Q98" s="17"/>
      <c r="R98" s="17"/>
      <c r="S98" s="17"/>
      <c r="T98" s="17"/>
      <c r="U98" s="17"/>
      <c r="V98" s="17"/>
      <c r="W98" s="17"/>
      <c r="X98" s="17"/>
      <c r="Y98" s="17"/>
      <c r="Z98" s="17"/>
      <c r="AA98" s="17"/>
    </row>
    <row r="99" spans="1:58" ht="15.75" customHeight="1">
      <c r="A99" s="147" t="s">
        <v>605</v>
      </c>
      <c r="B99" s="147" t="s">
        <v>74</v>
      </c>
      <c r="C99" s="257" t="s">
        <v>396</v>
      </c>
      <c r="D99" s="154">
        <v>1.5</v>
      </c>
      <c r="E99" s="155">
        <v>42</v>
      </c>
      <c r="F99" s="147">
        <v>63</v>
      </c>
      <c r="G99" s="155">
        <v>1</v>
      </c>
      <c r="H99" s="173" t="s">
        <v>603</v>
      </c>
      <c r="I99" s="255" t="s">
        <v>606</v>
      </c>
      <c r="J99" s="725"/>
      <c r="K99" s="699"/>
      <c r="L99" s="699"/>
      <c r="M99" s="699"/>
      <c r="N99" s="724"/>
      <c r="O99" s="725"/>
      <c r="P99" s="699"/>
      <c r="Q99" s="17"/>
      <c r="R99" s="17"/>
      <c r="S99" s="17"/>
      <c r="T99" s="17"/>
      <c r="U99" s="17"/>
      <c r="V99" s="17"/>
      <c r="W99" s="17"/>
      <c r="X99" s="17"/>
      <c r="Y99" s="17"/>
      <c r="Z99" s="17"/>
      <c r="AA99" s="17"/>
    </row>
    <row r="100" spans="1:58" ht="15.75" customHeight="1">
      <c r="A100" s="172" t="s">
        <v>570</v>
      </c>
      <c r="B100" s="147" t="s">
        <v>74</v>
      </c>
      <c r="C100" s="257" t="s">
        <v>400</v>
      </c>
      <c r="D100" s="154">
        <v>1.5</v>
      </c>
      <c r="E100" s="155">
        <v>42</v>
      </c>
      <c r="F100" s="147">
        <v>63</v>
      </c>
      <c r="G100" s="155">
        <v>2</v>
      </c>
      <c r="H100" s="173" t="s">
        <v>603</v>
      </c>
      <c r="I100" s="256" t="s">
        <v>604</v>
      </c>
      <c r="J100" s="725"/>
      <c r="K100" s="699"/>
      <c r="L100" s="699"/>
      <c r="M100" s="699"/>
      <c r="N100" s="724"/>
      <c r="O100" s="725"/>
      <c r="P100" s="699"/>
      <c r="Q100" s="17"/>
      <c r="R100" s="17"/>
      <c r="S100" s="17"/>
      <c r="T100" s="17"/>
      <c r="U100" s="17"/>
      <c r="V100" s="17"/>
      <c r="W100" s="17"/>
      <c r="X100" s="17"/>
      <c r="Y100" s="17"/>
      <c r="Z100" s="17"/>
      <c r="AA100" s="17"/>
    </row>
    <row r="101" spans="1:58" ht="15.75" customHeight="1">
      <c r="A101" s="147" t="s">
        <v>607</v>
      </c>
      <c r="B101" s="147" t="s">
        <v>74</v>
      </c>
      <c r="C101" s="257" t="s">
        <v>400</v>
      </c>
      <c r="D101" s="154">
        <v>1.5</v>
      </c>
      <c r="E101" s="155">
        <v>42</v>
      </c>
      <c r="F101" s="147">
        <v>63</v>
      </c>
      <c r="G101" s="155">
        <v>1</v>
      </c>
      <c r="H101" s="173" t="s">
        <v>603</v>
      </c>
      <c r="I101" s="255" t="s">
        <v>606</v>
      </c>
      <c r="J101" s="725"/>
      <c r="K101" s="699"/>
      <c r="L101" s="699"/>
      <c r="M101" s="699"/>
      <c r="N101" s="724"/>
      <c r="O101" s="725"/>
      <c r="P101" s="699"/>
      <c r="Q101" s="17"/>
      <c r="R101" s="17"/>
      <c r="S101" s="17"/>
      <c r="T101" s="17"/>
      <c r="U101" s="17"/>
      <c r="V101" s="17"/>
      <c r="W101" s="17"/>
      <c r="X101" s="17"/>
      <c r="Y101" s="17"/>
      <c r="Z101" s="17"/>
      <c r="AA101" s="17"/>
    </row>
    <row r="102" spans="1:58" ht="15.75" customHeight="1">
      <c r="A102" s="172" t="s">
        <v>574</v>
      </c>
      <c r="B102" s="147" t="s">
        <v>82</v>
      </c>
      <c r="C102" s="257" t="s">
        <v>396</v>
      </c>
      <c r="D102" s="154">
        <v>1.5</v>
      </c>
      <c r="E102" s="155">
        <v>42</v>
      </c>
      <c r="F102" s="147">
        <v>63</v>
      </c>
      <c r="G102" s="155">
        <v>2</v>
      </c>
      <c r="H102" s="173" t="s">
        <v>603</v>
      </c>
      <c r="I102" s="256" t="s">
        <v>608</v>
      </c>
      <c r="J102" s="725"/>
      <c r="K102" s="699"/>
      <c r="L102" s="699"/>
      <c r="M102" s="699"/>
      <c r="N102" s="724"/>
      <c r="O102" s="725"/>
      <c r="P102" s="699"/>
      <c r="Q102" s="17"/>
      <c r="R102" s="17"/>
      <c r="S102" s="17"/>
      <c r="T102" s="17"/>
      <c r="U102" s="17"/>
      <c r="V102" s="17"/>
      <c r="W102" s="17"/>
      <c r="X102" s="17"/>
      <c r="Y102" s="17"/>
      <c r="Z102" s="17"/>
      <c r="AA102" s="17"/>
    </row>
    <row r="103" spans="1:58" ht="15.75" customHeight="1">
      <c r="A103" s="147" t="s">
        <v>609</v>
      </c>
      <c r="B103" s="147" t="s">
        <v>74</v>
      </c>
      <c r="C103" s="147" t="s">
        <v>396</v>
      </c>
      <c r="D103" s="154">
        <v>1.5</v>
      </c>
      <c r="E103" s="155">
        <v>42</v>
      </c>
      <c r="F103" s="147">
        <v>63</v>
      </c>
      <c r="G103" s="155">
        <v>3</v>
      </c>
      <c r="H103" s="173" t="s">
        <v>603</v>
      </c>
      <c r="I103" s="255" t="s">
        <v>610</v>
      </c>
      <c r="J103" s="725"/>
      <c r="K103" s="699"/>
      <c r="L103" s="699"/>
      <c r="M103" s="699"/>
      <c r="N103" s="724"/>
      <c r="O103" s="725"/>
      <c r="P103" s="699"/>
      <c r="Q103" s="17"/>
      <c r="R103" s="17"/>
      <c r="S103" s="17"/>
      <c r="T103" s="17"/>
      <c r="U103" s="17"/>
      <c r="V103" s="17"/>
      <c r="W103" s="17"/>
      <c r="X103" s="17"/>
      <c r="Y103" s="17"/>
      <c r="Z103" s="17"/>
      <c r="AA103" s="17"/>
    </row>
    <row r="104" spans="1:58" ht="15.75" customHeight="1">
      <c r="A104" s="172" t="s">
        <v>561</v>
      </c>
      <c r="B104" s="147" t="s">
        <v>82</v>
      </c>
      <c r="C104" s="257" t="s">
        <v>400</v>
      </c>
      <c r="D104" s="154">
        <v>1.5</v>
      </c>
      <c r="E104" s="155">
        <v>42</v>
      </c>
      <c r="F104" s="147">
        <v>63</v>
      </c>
      <c r="G104" s="155">
        <v>4</v>
      </c>
      <c r="H104" s="173" t="s">
        <v>603</v>
      </c>
      <c r="I104" s="256"/>
      <c r="J104" s="725"/>
      <c r="K104" s="699"/>
      <c r="L104" s="699"/>
      <c r="M104" s="699"/>
      <c r="N104" s="724"/>
      <c r="O104" s="725"/>
      <c r="P104" s="699"/>
      <c r="Q104" s="17"/>
      <c r="R104" s="17"/>
      <c r="S104" s="17"/>
      <c r="T104" s="17"/>
      <c r="U104" s="17"/>
      <c r="V104" s="17"/>
      <c r="W104" s="17"/>
      <c r="X104" s="17"/>
      <c r="Y104" s="17"/>
      <c r="Z104" s="17"/>
      <c r="AA104" s="17"/>
    </row>
    <row r="105" spans="1:58" ht="15.75" customHeight="1">
      <c r="A105" s="147" t="s">
        <v>611</v>
      </c>
      <c r="B105" s="147" t="s">
        <v>82</v>
      </c>
      <c r="C105" s="257" t="s">
        <v>400</v>
      </c>
      <c r="D105" s="154">
        <v>1.5</v>
      </c>
      <c r="E105" s="155">
        <v>42</v>
      </c>
      <c r="F105" s="147">
        <v>63</v>
      </c>
      <c r="G105" s="155">
        <v>3</v>
      </c>
      <c r="H105" s="173" t="s">
        <v>603</v>
      </c>
      <c r="I105" s="255" t="s">
        <v>610</v>
      </c>
      <c r="J105" s="725"/>
      <c r="K105" s="699"/>
      <c r="L105" s="699"/>
      <c r="M105" s="699"/>
      <c r="N105" s="724"/>
      <c r="O105" s="725"/>
      <c r="P105" s="699"/>
      <c r="Q105" s="17"/>
      <c r="R105" s="17"/>
      <c r="S105" s="17"/>
      <c r="T105" s="17"/>
      <c r="U105" s="17"/>
      <c r="V105" s="17"/>
      <c r="W105" s="17"/>
      <c r="X105" s="17"/>
      <c r="Y105" s="17"/>
      <c r="Z105" s="17"/>
      <c r="AA105" s="17"/>
    </row>
    <row r="106" spans="1:58" ht="15.75" customHeight="1">
      <c r="A106" s="147" t="s">
        <v>612</v>
      </c>
      <c r="B106" s="147" t="s">
        <v>74</v>
      </c>
      <c r="C106" s="257" t="s">
        <v>396</v>
      </c>
      <c r="D106" s="154">
        <v>1.5</v>
      </c>
      <c r="E106" s="155">
        <v>42</v>
      </c>
      <c r="F106" s="147">
        <v>63</v>
      </c>
      <c r="G106" s="155">
        <v>1</v>
      </c>
      <c r="H106" s="173" t="s">
        <v>603</v>
      </c>
      <c r="I106" s="256" t="s">
        <v>610</v>
      </c>
      <c r="J106" s="725"/>
      <c r="K106" s="699"/>
      <c r="L106" s="699"/>
      <c r="M106" s="699"/>
      <c r="N106" s="724"/>
      <c r="O106" s="725"/>
      <c r="P106" s="699"/>
      <c r="Q106" s="17"/>
      <c r="R106" s="17"/>
      <c r="S106" s="17"/>
      <c r="T106" s="17"/>
      <c r="U106" s="17"/>
      <c r="V106" s="17"/>
      <c r="W106" s="17"/>
      <c r="X106" s="17"/>
      <c r="Y106" s="17"/>
      <c r="Z106" s="17"/>
      <c r="AA106" s="17"/>
    </row>
    <row r="107" spans="1:58" ht="15.75" customHeight="1">
      <c r="A107" s="147" t="s">
        <v>563</v>
      </c>
      <c r="B107" s="147" t="s">
        <v>74</v>
      </c>
      <c r="C107" s="147" t="s">
        <v>397</v>
      </c>
      <c r="D107" s="154">
        <v>1.5</v>
      </c>
      <c r="E107" s="155">
        <v>42</v>
      </c>
      <c r="F107" s="147">
        <v>63</v>
      </c>
      <c r="G107" s="155">
        <v>1</v>
      </c>
      <c r="H107" s="173" t="s">
        <v>603</v>
      </c>
      <c r="I107" s="255"/>
      <c r="J107" s="725"/>
      <c r="K107" s="699"/>
      <c r="L107" s="699"/>
      <c r="M107" s="699"/>
      <c r="N107" s="724"/>
      <c r="O107" s="725"/>
      <c r="P107" s="699"/>
      <c r="Q107" s="17"/>
      <c r="R107" s="17"/>
      <c r="S107" s="17"/>
      <c r="T107" s="17"/>
      <c r="U107" s="17"/>
      <c r="V107" s="17"/>
      <c r="W107" s="17"/>
      <c r="X107" s="17"/>
      <c r="Y107" s="17"/>
      <c r="Z107" s="17"/>
      <c r="AA107" s="17"/>
    </row>
    <row r="108" spans="1:58" ht="15.75" customHeight="1">
      <c r="A108" s="147" t="s">
        <v>613</v>
      </c>
      <c r="B108" s="147" t="s">
        <v>74</v>
      </c>
      <c r="C108" s="147" t="s">
        <v>397</v>
      </c>
      <c r="D108" s="154">
        <v>1.5</v>
      </c>
      <c r="E108" s="155">
        <v>42</v>
      </c>
      <c r="F108" s="147">
        <v>63</v>
      </c>
      <c r="G108" s="155">
        <v>1</v>
      </c>
      <c r="H108" s="173" t="s">
        <v>603</v>
      </c>
      <c r="I108" s="256" t="s">
        <v>610</v>
      </c>
      <c r="J108" s="725"/>
      <c r="K108" s="699"/>
      <c r="L108" s="699"/>
      <c r="M108" s="699"/>
      <c r="N108" s="724"/>
      <c r="O108" s="725"/>
      <c r="P108" s="699"/>
      <c r="Q108" s="17"/>
      <c r="R108" s="17"/>
      <c r="S108" s="17"/>
      <c r="T108" s="17"/>
      <c r="U108" s="17"/>
      <c r="V108" s="17"/>
      <c r="W108" s="17"/>
      <c r="X108" s="17"/>
      <c r="Y108" s="17"/>
      <c r="Z108" s="17"/>
      <c r="AA108" s="17"/>
    </row>
    <row r="109" spans="1:58" ht="15.75" customHeight="1">
      <c r="A109" s="147" t="s">
        <v>614</v>
      </c>
      <c r="B109" s="147" t="s">
        <v>74</v>
      </c>
      <c r="C109" s="147" t="s">
        <v>397</v>
      </c>
      <c r="D109" s="154">
        <v>1.5</v>
      </c>
      <c r="E109" s="155">
        <v>42</v>
      </c>
      <c r="F109" s="147">
        <v>63</v>
      </c>
      <c r="G109" s="155">
        <v>1</v>
      </c>
      <c r="H109" s="173" t="s">
        <v>603</v>
      </c>
      <c r="I109" s="255" t="s">
        <v>610</v>
      </c>
      <c r="J109" s="725"/>
      <c r="K109" s="699"/>
      <c r="L109" s="699"/>
      <c r="M109" s="699"/>
      <c r="N109" s="724"/>
      <c r="O109" s="725"/>
      <c r="P109" s="699"/>
      <c r="Q109" s="17"/>
      <c r="R109" s="17"/>
      <c r="S109" s="17"/>
      <c r="T109" s="17"/>
      <c r="U109" s="17"/>
      <c r="V109" s="17"/>
      <c r="W109" s="17"/>
      <c r="X109" s="17"/>
      <c r="Y109" s="17"/>
      <c r="Z109" s="17"/>
      <c r="AA109" s="17"/>
    </row>
    <row r="110" spans="1:58" ht="15.75" customHeight="1">
      <c r="A110" s="147" t="s">
        <v>615</v>
      </c>
      <c r="B110" s="147" t="s">
        <v>82</v>
      </c>
      <c r="C110" s="147" t="s">
        <v>397</v>
      </c>
      <c r="D110" s="154">
        <v>1.5</v>
      </c>
      <c r="E110" s="155">
        <v>42</v>
      </c>
      <c r="F110" s="147">
        <v>63</v>
      </c>
      <c r="G110" s="155">
        <v>3</v>
      </c>
      <c r="H110" s="173" t="s">
        <v>603</v>
      </c>
      <c r="I110" s="256" t="s">
        <v>610</v>
      </c>
      <c r="J110" s="725"/>
      <c r="K110" s="699"/>
      <c r="L110" s="699"/>
      <c r="M110" s="699"/>
      <c r="N110" s="724"/>
      <c r="O110" s="725"/>
      <c r="P110" s="699"/>
      <c r="Q110" s="17"/>
      <c r="R110" s="17"/>
      <c r="S110" s="17"/>
      <c r="T110" s="17"/>
      <c r="U110" s="17"/>
      <c r="V110" s="17"/>
      <c r="W110" s="17"/>
      <c r="X110" s="17"/>
      <c r="Y110" s="17"/>
      <c r="Z110" s="17"/>
      <c r="AA110" s="17"/>
    </row>
    <row r="111" spans="1:58" ht="15.75" customHeight="1">
      <c r="A111" s="147"/>
      <c r="B111" s="147"/>
      <c r="C111" s="147"/>
      <c r="D111" s="154"/>
      <c r="E111" s="155"/>
      <c r="F111" s="147"/>
      <c r="G111" s="155"/>
      <c r="H111" s="173"/>
      <c r="I111" s="255"/>
      <c r="J111" s="725"/>
      <c r="K111" s="699"/>
      <c r="L111" s="699"/>
      <c r="M111" s="699"/>
      <c r="N111" s="724"/>
      <c r="O111" s="725"/>
      <c r="P111" s="699"/>
      <c r="Q111" s="17"/>
      <c r="R111" s="17"/>
      <c r="S111" s="17"/>
      <c r="T111" s="17"/>
      <c r="U111" s="17"/>
      <c r="V111" s="17"/>
      <c r="W111" s="17"/>
      <c r="X111" s="17"/>
      <c r="Y111" s="17"/>
      <c r="Z111" s="17"/>
      <c r="AA111" s="17"/>
    </row>
    <row r="112" spans="1:58" ht="15.75" customHeight="1">
      <c r="A112" s="147" t="s">
        <v>616</v>
      </c>
      <c r="B112" s="147" t="s">
        <v>65</v>
      </c>
      <c r="C112" s="147" t="s">
        <v>400</v>
      </c>
      <c r="D112" s="154">
        <v>3</v>
      </c>
      <c r="E112" s="155">
        <v>8</v>
      </c>
      <c r="F112" s="156">
        <f>DHC!$D112*DHC!$E112</f>
        <v>24</v>
      </c>
      <c r="G112" s="155"/>
      <c r="H112" s="173" t="str">
        <f>IF(DHC!$B112= "","-",IF(DHC!$B112= "External","Specify location tariff", "Campus buy-off"))</f>
        <v>Campus buy-off</v>
      </c>
      <c r="I112" s="256" t="s">
        <v>617</v>
      </c>
      <c r="J112" s="725"/>
      <c r="K112" s="699"/>
      <c r="L112" s="699"/>
      <c r="M112" s="699"/>
      <c r="N112" s="724"/>
      <c r="O112" s="725"/>
      <c r="P112" s="699"/>
      <c r="Q112" s="147"/>
      <c r="R112" s="147"/>
      <c r="S112" s="147"/>
      <c r="T112" s="147"/>
      <c r="U112" s="147"/>
      <c r="V112" s="147"/>
      <c r="W112" s="147"/>
      <c r="X112" s="147"/>
      <c r="Y112" s="147"/>
      <c r="Z112" s="147"/>
      <c r="AA112" s="147"/>
      <c r="AB112" s="602"/>
      <c r="AC112" s="602"/>
      <c r="AD112" s="602"/>
      <c r="AE112" s="602"/>
      <c r="AF112" s="602"/>
      <c r="AG112" s="602"/>
      <c r="AH112" s="602"/>
      <c r="AI112" s="602"/>
      <c r="AJ112" s="602"/>
      <c r="AK112" s="602"/>
      <c r="AL112" s="602"/>
      <c r="AM112" s="602"/>
      <c r="AN112" s="602"/>
      <c r="AO112" s="602"/>
      <c r="AP112" s="602"/>
      <c r="AQ112" s="602"/>
      <c r="AR112" s="602"/>
      <c r="AS112" s="602"/>
      <c r="AT112" s="602"/>
      <c r="AU112" s="602"/>
      <c r="AV112" s="602"/>
      <c r="AW112" s="602"/>
      <c r="AX112" s="602"/>
      <c r="AY112" s="602"/>
      <c r="AZ112" s="602"/>
      <c r="BA112" s="602"/>
      <c r="BB112" s="602"/>
      <c r="BC112" s="602"/>
      <c r="BD112" s="602"/>
      <c r="BE112" s="602"/>
      <c r="BF112" s="602"/>
    </row>
    <row r="113" spans="1:58" ht="15.75" customHeight="1">
      <c r="A113" s="147" t="s">
        <v>616</v>
      </c>
      <c r="B113" s="147" t="s">
        <v>65</v>
      </c>
      <c r="C113" s="147" t="s">
        <v>398</v>
      </c>
      <c r="D113" s="154">
        <v>3</v>
      </c>
      <c r="E113" s="155">
        <v>8</v>
      </c>
      <c r="F113" s="156">
        <f>DHC!$D113*DHC!$E113</f>
        <v>24</v>
      </c>
      <c r="G113" s="155"/>
      <c r="H113" s="173" t="str">
        <f>IF(DHC!$B113= "","-",IF(DHC!$B113= "External","Specify location tariff", "Campus buy-off"))</f>
        <v>Campus buy-off</v>
      </c>
      <c r="I113" s="255" t="s">
        <v>618</v>
      </c>
      <c r="J113" s="726"/>
      <c r="K113" s="717"/>
      <c r="L113" s="717"/>
      <c r="M113" s="717"/>
      <c r="N113" s="727"/>
      <c r="O113" s="725"/>
      <c r="P113" s="699"/>
      <c r="Q113" s="147"/>
      <c r="R113" s="147"/>
      <c r="S113" s="147"/>
      <c r="T113" s="147"/>
      <c r="U113" s="147"/>
      <c r="V113" s="147"/>
      <c r="W113" s="147"/>
      <c r="X113" s="147"/>
      <c r="Y113" s="147"/>
      <c r="Z113" s="147"/>
      <c r="AA113" s="147"/>
      <c r="AB113" s="602"/>
      <c r="AC113" s="602"/>
      <c r="AD113" s="602"/>
      <c r="AE113" s="602"/>
      <c r="AF113" s="602"/>
      <c r="AG113" s="602"/>
      <c r="AH113" s="602"/>
      <c r="AI113" s="602"/>
      <c r="AJ113" s="602"/>
      <c r="AK113" s="602"/>
      <c r="AL113" s="602"/>
      <c r="AM113" s="602"/>
      <c r="AN113" s="602"/>
      <c r="AO113" s="602"/>
      <c r="AP113" s="602"/>
      <c r="AQ113" s="602"/>
      <c r="AR113" s="602"/>
      <c r="AS113" s="602"/>
      <c r="AT113" s="602"/>
      <c r="AU113" s="602"/>
      <c r="AV113" s="602"/>
      <c r="AW113" s="602"/>
      <c r="AX113" s="602"/>
      <c r="AY113" s="602"/>
      <c r="AZ113" s="602"/>
      <c r="BA113" s="602"/>
      <c r="BB113" s="602"/>
      <c r="BC113" s="602"/>
      <c r="BD113" s="602"/>
      <c r="BE113" s="602"/>
      <c r="BF113" s="602"/>
    </row>
    <row r="114" spans="1:58" ht="15.75" customHeight="1">
      <c r="A114" s="147" t="s">
        <v>487</v>
      </c>
      <c r="B114" s="147" t="s">
        <v>74</v>
      </c>
      <c r="C114" s="147" t="s">
        <v>619</v>
      </c>
      <c r="D114" s="154">
        <v>7</v>
      </c>
      <c r="E114" s="155">
        <v>22</v>
      </c>
      <c r="F114" s="156">
        <v>154</v>
      </c>
      <c r="G114" s="155"/>
      <c r="H114" s="173" t="str">
        <f>IF(DHC!$B114= "","-",IF(DHC!$B114= "External","Specify location tariff", "Campus buy-off"))</f>
        <v>Campus buy-off</v>
      </c>
      <c r="I114" s="256" t="s">
        <v>620</v>
      </c>
      <c r="J114" s="258"/>
      <c r="K114" s="258"/>
      <c r="L114" s="258"/>
      <c r="M114" s="258"/>
      <c r="N114" s="258"/>
      <c r="O114" s="259"/>
      <c r="P114" s="259"/>
      <c r="Q114" s="147"/>
      <c r="R114" s="147"/>
      <c r="S114" s="147"/>
      <c r="T114" s="147"/>
      <c r="U114" s="147"/>
      <c r="V114" s="147"/>
      <c r="W114" s="147"/>
      <c r="X114" s="147"/>
      <c r="Y114" s="147"/>
      <c r="Z114" s="147"/>
      <c r="AA114" s="147"/>
      <c r="AB114" s="602"/>
      <c r="AC114" s="602"/>
      <c r="AD114" s="602"/>
      <c r="AE114" s="602"/>
      <c r="AF114" s="602"/>
      <c r="AG114" s="602"/>
      <c r="AH114" s="602"/>
      <c r="AI114" s="602"/>
      <c r="AJ114" s="602"/>
      <c r="AK114" s="602"/>
      <c r="AL114" s="602"/>
      <c r="AM114" s="602"/>
      <c r="AN114" s="602"/>
      <c r="AO114" s="602"/>
      <c r="AP114" s="602"/>
      <c r="AQ114" s="602"/>
      <c r="AR114" s="602"/>
      <c r="AS114" s="602"/>
      <c r="AT114" s="602"/>
      <c r="AU114" s="602"/>
      <c r="AV114" s="602"/>
      <c r="AW114" s="602"/>
      <c r="AX114" s="602"/>
      <c r="AY114" s="602"/>
      <c r="AZ114" s="602"/>
      <c r="BA114" s="602"/>
      <c r="BB114" s="602"/>
      <c r="BC114" s="602"/>
      <c r="BD114" s="602"/>
      <c r="BE114" s="602"/>
      <c r="BF114" s="602"/>
    </row>
    <row r="115" spans="1:58" ht="15.75" customHeight="1">
      <c r="A115" s="147" t="s">
        <v>487</v>
      </c>
      <c r="B115" s="147" t="s">
        <v>82</v>
      </c>
      <c r="C115" s="147" t="s">
        <v>619</v>
      </c>
      <c r="D115" s="154">
        <v>3.5</v>
      </c>
      <c r="E115" s="155">
        <v>22</v>
      </c>
      <c r="F115" s="156">
        <v>77</v>
      </c>
      <c r="G115" s="155"/>
      <c r="H115" s="173" t="str">
        <f>IF(DHC!$B115= "","-",IF(DHC!$B115= "External","Specify location tariff", "Campus buy-off"))</f>
        <v>Campus buy-off</v>
      </c>
      <c r="I115" s="255" t="s">
        <v>621</v>
      </c>
      <c r="J115" s="258"/>
      <c r="K115" s="258"/>
      <c r="L115" s="258"/>
      <c r="M115" s="258"/>
      <c r="N115" s="258"/>
      <c r="O115" s="259"/>
      <c r="P115" s="259"/>
      <c r="Q115" s="147"/>
      <c r="R115" s="147"/>
      <c r="S115" s="147"/>
      <c r="T115" s="147"/>
      <c r="U115" s="147"/>
      <c r="V115" s="147"/>
      <c r="W115" s="147"/>
      <c r="X115" s="147"/>
      <c r="Y115" s="147"/>
      <c r="Z115" s="147"/>
      <c r="AA115" s="147"/>
      <c r="AB115" s="602"/>
      <c r="AC115" s="602"/>
      <c r="AD115" s="602"/>
      <c r="AE115" s="602"/>
      <c r="AF115" s="602"/>
      <c r="AG115" s="602"/>
      <c r="AH115" s="602"/>
      <c r="AI115" s="602"/>
      <c r="AJ115" s="602"/>
      <c r="AK115" s="602"/>
      <c r="AL115" s="602"/>
      <c r="AM115" s="602"/>
      <c r="AN115" s="602"/>
      <c r="AO115" s="602"/>
      <c r="AP115" s="602"/>
      <c r="AQ115" s="602"/>
      <c r="AR115" s="602"/>
      <c r="AS115" s="602"/>
      <c r="AT115" s="602"/>
      <c r="AU115" s="602"/>
      <c r="AV115" s="602"/>
      <c r="AW115" s="602"/>
      <c r="AX115" s="602"/>
      <c r="AY115" s="602"/>
      <c r="AZ115" s="602"/>
      <c r="BA115" s="602"/>
      <c r="BB115" s="602"/>
      <c r="BC115" s="602"/>
      <c r="BD115" s="602"/>
      <c r="BE115" s="602"/>
      <c r="BF115" s="602"/>
    </row>
    <row r="116" spans="1:58" ht="15.75" customHeight="1">
      <c r="A116" s="147" t="s">
        <v>622</v>
      </c>
      <c r="B116" s="147" t="s">
        <v>76</v>
      </c>
      <c r="C116" s="147" t="s">
        <v>397</v>
      </c>
      <c r="D116" s="154">
        <v>1.5</v>
      </c>
      <c r="E116" s="155">
        <v>10</v>
      </c>
      <c r="F116" s="156">
        <v>15</v>
      </c>
      <c r="G116" s="155"/>
      <c r="H116" s="173" t="str">
        <f>IF(DHC!$B116= "","-",IF(DHC!$B116= "External","Specify location tariff", "Campus buy-off"))</f>
        <v>Campus buy-off</v>
      </c>
      <c r="I116" s="255"/>
      <c r="J116" s="258"/>
      <c r="K116" s="258"/>
      <c r="L116" s="258"/>
      <c r="M116" s="258"/>
      <c r="N116" s="258"/>
      <c r="O116" s="259"/>
      <c r="P116" s="259"/>
      <c r="Q116" s="147"/>
      <c r="R116" s="147"/>
      <c r="S116" s="147"/>
      <c r="T116" s="147"/>
      <c r="U116" s="147"/>
      <c r="V116" s="147"/>
      <c r="W116" s="147"/>
      <c r="X116" s="147"/>
      <c r="Y116" s="147"/>
      <c r="Z116" s="147"/>
      <c r="AA116" s="147"/>
      <c r="AB116" s="602"/>
      <c r="AC116" s="602"/>
      <c r="AD116" s="602"/>
      <c r="AE116" s="602"/>
      <c r="AF116" s="602"/>
      <c r="AG116" s="602"/>
      <c r="AH116" s="602"/>
      <c r="AI116" s="602"/>
      <c r="AJ116" s="602"/>
      <c r="AK116" s="602"/>
      <c r="AL116" s="602"/>
      <c r="AM116" s="602"/>
      <c r="AN116" s="602"/>
      <c r="AO116" s="602"/>
      <c r="AP116" s="602"/>
      <c r="AQ116" s="602"/>
      <c r="AR116" s="602"/>
      <c r="AS116" s="602"/>
      <c r="AT116" s="602"/>
      <c r="AU116" s="602"/>
      <c r="AV116" s="602"/>
      <c r="AW116" s="602"/>
      <c r="AX116" s="602"/>
      <c r="AY116" s="602"/>
      <c r="AZ116" s="602"/>
      <c r="BA116" s="602"/>
      <c r="BB116" s="602"/>
      <c r="BC116" s="602"/>
      <c r="BD116" s="602"/>
      <c r="BE116" s="602"/>
      <c r="BF116" s="602"/>
    </row>
    <row r="117" spans="1:58" ht="15.75" customHeight="1">
      <c r="A117" s="147" t="s">
        <v>622</v>
      </c>
      <c r="B117" s="147" t="s">
        <v>74</v>
      </c>
      <c r="C117" s="147" t="s">
        <v>623</v>
      </c>
      <c r="D117" s="154">
        <v>1.5</v>
      </c>
      <c r="E117" s="155">
        <v>10</v>
      </c>
      <c r="F117" s="156">
        <v>15</v>
      </c>
      <c r="G117" s="155"/>
      <c r="H117" s="173" t="str">
        <f>IF(DHC!$B117= "","-",IF(DHC!$B117= "External","Specify location tariff", "Campus buy-off"))</f>
        <v>Campus buy-off</v>
      </c>
      <c r="I117" s="173"/>
      <c r="J117" s="258"/>
      <c r="K117" s="258"/>
      <c r="L117" s="258"/>
      <c r="M117" s="258"/>
      <c r="N117" s="258"/>
      <c r="O117" s="259"/>
      <c r="P117" s="259"/>
      <c r="Q117" s="147"/>
      <c r="R117" s="147"/>
      <c r="S117" s="147"/>
      <c r="T117" s="147"/>
      <c r="U117" s="147"/>
      <c r="V117" s="147"/>
      <c r="W117" s="147"/>
      <c r="X117" s="147"/>
      <c r="Y117" s="147"/>
      <c r="Z117" s="147"/>
      <c r="AA117" s="147"/>
      <c r="AB117" s="602"/>
      <c r="AC117" s="602"/>
      <c r="AD117" s="602"/>
      <c r="AE117" s="602"/>
      <c r="AF117" s="602"/>
      <c r="AG117" s="602"/>
      <c r="AH117" s="602"/>
      <c r="AI117" s="602"/>
      <c r="AJ117" s="602"/>
      <c r="AK117" s="602"/>
      <c r="AL117" s="602"/>
      <c r="AM117" s="602"/>
      <c r="AN117" s="602"/>
      <c r="AO117" s="602"/>
      <c r="AP117" s="602"/>
      <c r="AQ117" s="602"/>
      <c r="AR117" s="602"/>
      <c r="AS117" s="602"/>
      <c r="AT117" s="602"/>
      <c r="AU117" s="602"/>
      <c r="AV117" s="602"/>
      <c r="AW117" s="602"/>
      <c r="AX117" s="602"/>
      <c r="AY117" s="602"/>
      <c r="AZ117" s="602"/>
      <c r="BA117" s="602"/>
      <c r="BB117" s="602"/>
      <c r="BC117" s="602"/>
      <c r="BD117" s="602"/>
      <c r="BE117" s="602"/>
      <c r="BF117" s="602"/>
    </row>
    <row r="118" spans="1:58" ht="15.75" customHeight="1">
      <c r="A118" s="16"/>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row>
    <row r="119" spans="1:58" ht="15.75" customHeight="1">
      <c r="A119" s="16"/>
      <c r="B119" s="17"/>
      <c r="C119" s="17"/>
      <c r="D119" s="17"/>
      <c r="E119" s="17"/>
      <c r="F119" s="17"/>
      <c r="G119" s="17"/>
      <c r="H119" s="17"/>
      <c r="I119" s="17"/>
      <c r="J119" s="17"/>
      <c r="K119" s="17"/>
      <c r="L119" s="17"/>
      <c r="M119" s="17"/>
      <c r="N119" s="17"/>
      <c r="O119" s="17">
        <v>0</v>
      </c>
      <c r="P119" s="17"/>
      <c r="Q119" s="17"/>
      <c r="R119" s="17"/>
      <c r="S119" s="17"/>
      <c r="T119" s="17"/>
      <c r="U119" s="17"/>
      <c r="V119" s="17"/>
      <c r="W119" s="17"/>
      <c r="X119" s="17"/>
      <c r="Y119" s="17"/>
      <c r="Z119" s="17"/>
      <c r="AA119" s="17"/>
      <c r="AB119" s="17"/>
      <c r="AC119" s="17"/>
      <c r="AD119" s="17"/>
    </row>
    <row r="120" spans="1:58" ht="15.75" customHeight="1">
      <c r="A120" s="16"/>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58" ht="15.75" customHeight="1">
      <c r="A121" s="560" t="s">
        <v>404</v>
      </c>
      <c r="B121" s="17"/>
      <c r="C121" s="180"/>
      <c r="D121" s="85"/>
      <c r="E121" s="85"/>
      <c r="F121" s="85"/>
      <c r="G121" s="85"/>
      <c r="H121" s="85"/>
      <c r="I121" s="85"/>
      <c r="J121" s="85"/>
      <c r="K121" s="85"/>
      <c r="L121" s="181"/>
      <c r="M121" s="169"/>
      <c r="N121" s="17"/>
      <c r="O121" s="17"/>
      <c r="P121" s="17"/>
      <c r="Q121" s="17"/>
      <c r="R121" s="17"/>
      <c r="S121" s="17"/>
      <c r="T121" s="17"/>
      <c r="U121" s="17"/>
      <c r="V121" s="17"/>
      <c r="W121" s="17"/>
      <c r="X121" s="17"/>
      <c r="Y121" s="17"/>
      <c r="Z121" s="17"/>
      <c r="AA121" s="17"/>
      <c r="AB121" s="17"/>
      <c r="AC121" s="17"/>
      <c r="AD121" s="17"/>
    </row>
    <row r="122" spans="1:58" ht="15" customHeight="1">
      <c r="A122" s="16" t="s">
        <v>405</v>
      </c>
      <c r="B122" s="16" t="s">
        <v>406</v>
      </c>
      <c r="C122" s="16" t="s">
        <v>407</v>
      </c>
      <c r="D122" s="16" t="s">
        <v>408</v>
      </c>
      <c r="E122" s="16" t="s">
        <v>409</v>
      </c>
      <c r="F122" s="16" t="s">
        <v>410</v>
      </c>
      <c r="G122" s="16" t="s">
        <v>389</v>
      </c>
      <c r="H122" s="714" t="s">
        <v>390</v>
      </c>
      <c r="I122" s="715"/>
      <c r="J122" s="712" t="s">
        <v>322</v>
      </c>
      <c r="K122" s="713"/>
      <c r="L122" s="17"/>
      <c r="M122" s="17"/>
      <c r="N122" s="17"/>
      <c r="O122" s="17"/>
      <c r="P122" s="163"/>
      <c r="Q122" s="16"/>
      <c r="R122" s="17"/>
      <c r="S122" s="182"/>
      <c r="T122" s="17"/>
      <c r="U122" s="17"/>
      <c r="V122" s="17"/>
      <c r="W122" s="20">
        <f>SUM(F123:F142)</f>
        <v>13412.400000000005</v>
      </c>
      <c r="X122" s="17"/>
      <c r="Y122" s="17"/>
      <c r="Z122" s="17"/>
      <c r="AA122" s="17"/>
      <c r="AB122" s="17"/>
    </row>
    <row r="123" spans="1:58" ht="14.25" customHeight="1">
      <c r="A123" s="183" t="s">
        <v>624</v>
      </c>
      <c r="B123" s="183" t="s">
        <v>508</v>
      </c>
      <c r="C123" s="186">
        <v>259.99</v>
      </c>
      <c r="D123" s="260">
        <v>2</v>
      </c>
      <c r="E123" s="185">
        <v>14</v>
      </c>
      <c r="F123" s="261">
        <v>1819.93</v>
      </c>
      <c r="G123" s="173"/>
      <c r="H123" s="770"/>
      <c r="I123" s="699"/>
      <c r="J123" s="718" t="s">
        <v>413</v>
      </c>
      <c r="K123" s="713"/>
      <c r="L123" s="17"/>
      <c r="M123" s="17"/>
      <c r="N123" s="17"/>
      <c r="O123" s="17"/>
      <c r="P123" s="17"/>
      <c r="Q123" s="187"/>
      <c r="R123" s="17"/>
      <c r="S123" s="17"/>
      <c r="T123" s="17"/>
      <c r="U123" s="17"/>
      <c r="V123" s="17"/>
      <c r="W123" s="17"/>
      <c r="X123" s="17"/>
      <c r="Y123" s="17"/>
      <c r="Z123" s="17"/>
      <c r="AA123" s="17"/>
      <c r="AB123" s="17"/>
    </row>
    <row r="124" spans="1:58" ht="15.75" customHeight="1">
      <c r="A124" s="183" t="s">
        <v>625</v>
      </c>
      <c r="B124" s="183" t="s">
        <v>508</v>
      </c>
      <c r="C124" s="186">
        <v>399.99</v>
      </c>
      <c r="D124" s="260">
        <v>2</v>
      </c>
      <c r="E124" s="185">
        <v>14</v>
      </c>
      <c r="F124" s="261">
        <v>2799.93</v>
      </c>
      <c r="G124" s="173"/>
      <c r="H124" s="699"/>
      <c r="I124" s="699"/>
      <c r="J124" s="719"/>
      <c r="K124" s="720"/>
      <c r="L124" s="17"/>
      <c r="M124" s="17"/>
      <c r="N124" s="17"/>
      <c r="O124" s="17"/>
      <c r="P124" s="17"/>
      <c r="Q124" s="17"/>
      <c r="R124" s="17"/>
      <c r="S124" s="17"/>
      <c r="T124" s="17"/>
      <c r="U124" s="17"/>
      <c r="V124" s="17"/>
      <c r="W124" s="17"/>
      <c r="X124" s="17"/>
      <c r="Y124" s="17"/>
      <c r="Z124" s="17"/>
      <c r="AA124" s="17"/>
      <c r="AB124" s="17"/>
    </row>
    <row r="125" spans="1:58" ht="15.75" customHeight="1">
      <c r="A125" s="183" t="s">
        <v>626</v>
      </c>
      <c r="B125" s="183" t="s">
        <v>508</v>
      </c>
      <c r="C125" s="186">
        <v>169.99</v>
      </c>
      <c r="D125" s="260">
        <v>2</v>
      </c>
      <c r="E125" s="185">
        <v>14</v>
      </c>
      <c r="F125" s="261">
        <v>1189.93</v>
      </c>
      <c r="G125" s="173"/>
      <c r="H125" s="699"/>
      <c r="I125" s="699"/>
      <c r="J125" s="719"/>
      <c r="K125" s="720"/>
      <c r="L125" s="17"/>
      <c r="M125" s="17"/>
      <c r="N125" s="17"/>
      <c r="O125" s="17"/>
      <c r="P125" s="17"/>
      <c r="Q125" s="17"/>
      <c r="R125" s="17"/>
      <c r="S125" s="17"/>
      <c r="T125" s="17"/>
      <c r="U125" s="17"/>
      <c r="V125" s="17"/>
      <c r="W125" s="17"/>
      <c r="X125" s="17"/>
      <c r="Y125" s="17"/>
      <c r="Z125" s="17"/>
      <c r="AA125" s="17"/>
      <c r="AB125" s="17"/>
    </row>
    <row r="126" spans="1:58" ht="15.75" customHeight="1">
      <c r="A126" s="183" t="s">
        <v>627</v>
      </c>
      <c r="B126" s="183" t="s">
        <v>508</v>
      </c>
      <c r="C126" s="186">
        <v>199.99</v>
      </c>
      <c r="D126" s="260">
        <v>2</v>
      </c>
      <c r="E126" s="185">
        <v>14</v>
      </c>
      <c r="F126" s="261">
        <v>1399.93</v>
      </c>
      <c r="G126" s="173"/>
      <c r="H126" s="699"/>
      <c r="I126" s="699"/>
      <c r="J126" s="719"/>
      <c r="K126" s="720"/>
      <c r="L126" s="17"/>
      <c r="M126" s="17"/>
      <c r="N126" s="17"/>
      <c r="O126" s="17"/>
      <c r="P126" s="17"/>
      <c r="Q126" s="17"/>
      <c r="R126" s="17"/>
      <c r="S126" s="17"/>
      <c r="T126" s="17"/>
      <c r="U126" s="17"/>
      <c r="V126" s="17"/>
      <c r="W126" s="17"/>
      <c r="X126" s="17"/>
      <c r="Y126" s="17"/>
      <c r="Z126" s="17"/>
      <c r="AA126" s="17"/>
      <c r="AB126" s="17"/>
    </row>
    <row r="127" spans="1:58" ht="15.75" customHeight="1">
      <c r="A127" s="183" t="s">
        <v>628</v>
      </c>
      <c r="B127" s="183" t="s">
        <v>508</v>
      </c>
      <c r="C127" s="186">
        <v>149.99</v>
      </c>
      <c r="D127" s="260">
        <v>2.5</v>
      </c>
      <c r="E127" s="185">
        <v>14</v>
      </c>
      <c r="F127" s="261">
        <v>839.94</v>
      </c>
      <c r="G127" s="173"/>
      <c r="H127" s="699"/>
      <c r="I127" s="699"/>
      <c r="J127" s="719"/>
      <c r="K127" s="720"/>
      <c r="L127" s="17"/>
      <c r="M127" s="17"/>
      <c r="N127" s="17"/>
      <c r="O127" s="17"/>
      <c r="P127" s="17"/>
      <c r="Q127" s="17"/>
      <c r="R127" s="17"/>
      <c r="S127" s="17"/>
      <c r="T127" s="17"/>
      <c r="U127" s="17"/>
      <c r="V127" s="17"/>
      <c r="W127" s="17"/>
      <c r="X127" s="17"/>
      <c r="Y127" s="17"/>
      <c r="Z127" s="17"/>
      <c r="AA127" s="17"/>
      <c r="AB127" s="17"/>
    </row>
    <row r="128" spans="1:58" ht="15.75" customHeight="1">
      <c r="A128" s="183" t="s">
        <v>629</v>
      </c>
      <c r="B128" s="183" t="s">
        <v>508</v>
      </c>
      <c r="C128" s="186">
        <v>59.99</v>
      </c>
      <c r="D128" s="260">
        <v>3</v>
      </c>
      <c r="E128" s="185">
        <v>14</v>
      </c>
      <c r="F128" s="261">
        <v>279.95</v>
      </c>
      <c r="G128" s="173"/>
      <c r="H128" s="699"/>
      <c r="I128" s="699"/>
      <c r="J128" s="719"/>
      <c r="K128" s="720"/>
      <c r="L128" s="17"/>
      <c r="M128" s="17"/>
      <c r="N128" s="17"/>
      <c r="O128" s="17"/>
      <c r="P128" s="17"/>
      <c r="Q128" s="17"/>
      <c r="R128" s="17"/>
      <c r="S128" s="17"/>
      <c r="T128" s="17"/>
      <c r="U128" s="17"/>
      <c r="V128" s="17"/>
      <c r="W128" s="17"/>
      <c r="X128" s="17"/>
      <c r="Y128" s="17"/>
      <c r="Z128" s="17"/>
      <c r="AA128" s="17"/>
      <c r="AB128" s="17"/>
    </row>
    <row r="129" spans="1:30" ht="15.75" customHeight="1">
      <c r="A129" s="183" t="s">
        <v>630</v>
      </c>
      <c r="B129" s="183" t="s">
        <v>508</v>
      </c>
      <c r="C129" s="186">
        <v>179.99</v>
      </c>
      <c r="D129" s="260">
        <v>3</v>
      </c>
      <c r="E129" s="185">
        <v>14</v>
      </c>
      <c r="F129" s="261">
        <v>839.95</v>
      </c>
      <c r="G129" s="173"/>
      <c r="H129" s="699"/>
      <c r="I129" s="699"/>
      <c r="J129" s="719"/>
      <c r="K129" s="720"/>
      <c r="L129" s="17"/>
      <c r="M129" s="17"/>
      <c r="N129" s="17"/>
      <c r="O129" s="17"/>
      <c r="P129" s="17"/>
      <c r="Q129" s="17"/>
      <c r="R129" s="17"/>
      <c r="S129" s="17"/>
      <c r="T129" s="17"/>
      <c r="U129" s="17"/>
      <c r="V129" s="17"/>
      <c r="W129" s="17"/>
      <c r="X129" s="17"/>
      <c r="Y129" s="17"/>
      <c r="Z129" s="17"/>
      <c r="AA129" s="17"/>
      <c r="AB129" s="17"/>
    </row>
    <row r="130" spans="1:30" ht="15.75" customHeight="1">
      <c r="A130" s="183" t="s">
        <v>631</v>
      </c>
      <c r="B130" s="183" t="s">
        <v>508</v>
      </c>
      <c r="C130" s="186">
        <v>59.99</v>
      </c>
      <c r="D130" s="260">
        <v>2</v>
      </c>
      <c r="E130" s="185">
        <v>14</v>
      </c>
      <c r="F130" s="261">
        <v>419.93</v>
      </c>
      <c r="G130" s="173"/>
      <c r="H130" s="699"/>
      <c r="I130" s="699"/>
      <c r="J130" s="719"/>
      <c r="K130" s="720"/>
      <c r="L130" s="17"/>
      <c r="M130" s="17"/>
      <c r="N130" s="17"/>
      <c r="O130" s="17"/>
      <c r="P130" s="17"/>
      <c r="Q130" s="17"/>
      <c r="R130" s="17"/>
      <c r="S130" s="17"/>
      <c r="T130" s="17"/>
      <c r="U130" s="17"/>
      <c r="V130" s="17"/>
      <c r="W130" s="17"/>
      <c r="X130" s="17"/>
      <c r="Y130" s="17"/>
      <c r="Z130" s="17"/>
      <c r="AA130" s="17"/>
      <c r="AB130" s="17"/>
    </row>
    <row r="131" spans="1:30" ht="15.75" customHeight="1">
      <c r="A131" s="183" t="s">
        <v>632</v>
      </c>
      <c r="B131" s="183" t="s">
        <v>508</v>
      </c>
      <c r="C131" s="186">
        <v>49.99</v>
      </c>
      <c r="D131" s="260">
        <v>3</v>
      </c>
      <c r="E131" s="185">
        <v>14</v>
      </c>
      <c r="F131" s="261">
        <v>233.29</v>
      </c>
      <c r="G131" s="173"/>
      <c r="H131" s="699"/>
      <c r="I131" s="699"/>
      <c r="J131" s="719"/>
      <c r="K131" s="720"/>
      <c r="L131" s="17"/>
      <c r="M131" s="17"/>
      <c r="N131" s="17"/>
      <c r="O131" s="17"/>
      <c r="P131" s="17"/>
      <c r="Q131" s="17"/>
      <c r="R131" s="17"/>
      <c r="S131" s="17"/>
      <c r="T131" s="17"/>
      <c r="U131" s="17"/>
      <c r="V131" s="17"/>
      <c r="W131" s="17"/>
      <c r="X131" s="17"/>
      <c r="Y131" s="17"/>
      <c r="Z131" s="17"/>
      <c r="AA131" s="17"/>
      <c r="AB131" s="17"/>
    </row>
    <row r="132" spans="1:30" ht="15.75" customHeight="1">
      <c r="A132" s="183" t="s">
        <v>633</v>
      </c>
      <c r="B132" s="183" t="s">
        <v>508</v>
      </c>
      <c r="C132" s="186">
        <v>129.99</v>
      </c>
      <c r="D132" s="260">
        <v>2</v>
      </c>
      <c r="E132" s="185">
        <v>14</v>
      </c>
      <c r="F132" s="261">
        <v>909.93</v>
      </c>
      <c r="G132" s="173"/>
      <c r="H132" s="699"/>
      <c r="I132" s="699"/>
      <c r="J132" s="719"/>
      <c r="K132" s="720"/>
      <c r="L132" s="17"/>
      <c r="M132" s="17"/>
      <c r="N132" s="17"/>
      <c r="O132" s="17"/>
      <c r="P132" s="17"/>
      <c r="Q132" s="17"/>
      <c r="R132" s="17"/>
      <c r="S132" s="17"/>
      <c r="T132" s="17"/>
      <c r="U132" s="17"/>
      <c r="V132" s="17"/>
      <c r="W132" s="17"/>
      <c r="X132" s="17"/>
      <c r="Y132" s="17"/>
      <c r="Z132" s="17"/>
      <c r="AA132" s="17"/>
      <c r="AB132" s="17"/>
    </row>
    <row r="133" spans="1:30" ht="15.75" customHeight="1">
      <c r="A133" s="183" t="s">
        <v>634</v>
      </c>
      <c r="B133" s="183" t="s">
        <v>508</v>
      </c>
      <c r="C133" s="186">
        <v>69.989999999999995</v>
      </c>
      <c r="D133" s="260">
        <v>3</v>
      </c>
      <c r="E133" s="185">
        <v>14</v>
      </c>
      <c r="F133" s="261">
        <v>326.62</v>
      </c>
      <c r="G133" s="173"/>
      <c r="H133" s="699"/>
      <c r="I133" s="699"/>
      <c r="J133" s="719"/>
      <c r="K133" s="720"/>
      <c r="L133" s="17"/>
      <c r="M133" s="17"/>
      <c r="N133" s="17"/>
      <c r="O133" s="17"/>
      <c r="P133" s="17"/>
      <c r="Q133" s="17"/>
      <c r="R133" s="17"/>
      <c r="S133" s="17"/>
      <c r="T133" s="17"/>
      <c r="U133" s="17"/>
      <c r="V133" s="17"/>
      <c r="W133" s="17"/>
      <c r="X133" s="17"/>
      <c r="Y133" s="17"/>
      <c r="Z133" s="17"/>
      <c r="AA133" s="17"/>
      <c r="AB133" s="17"/>
    </row>
    <row r="134" spans="1:30" ht="15.75" customHeight="1">
      <c r="A134" s="183" t="s">
        <v>635</v>
      </c>
      <c r="B134" s="183" t="s">
        <v>636</v>
      </c>
      <c r="C134" s="186">
        <v>10.8</v>
      </c>
      <c r="D134" s="260">
        <v>1</v>
      </c>
      <c r="E134" s="185">
        <v>14</v>
      </c>
      <c r="F134" s="261">
        <v>151.19999999999999</v>
      </c>
      <c r="G134" s="173"/>
      <c r="H134" s="699"/>
      <c r="I134" s="699"/>
      <c r="J134" s="719"/>
      <c r="K134" s="720"/>
      <c r="L134" s="17"/>
      <c r="M134" s="17"/>
      <c r="N134" s="17"/>
      <c r="O134" s="17"/>
      <c r="P134" s="17"/>
      <c r="Q134" s="17"/>
      <c r="R134" s="17"/>
      <c r="S134" s="17"/>
      <c r="T134" s="17"/>
      <c r="U134" s="17"/>
      <c r="V134" s="17"/>
      <c r="W134" s="17"/>
      <c r="X134" s="17"/>
      <c r="Y134" s="17"/>
      <c r="Z134" s="17"/>
      <c r="AA134" s="17"/>
      <c r="AB134" s="17"/>
    </row>
    <row r="135" spans="1:30" ht="15.75" customHeight="1">
      <c r="A135" s="183" t="s">
        <v>637</v>
      </c>
      <c r="B135" s="183" t="s">
        <v>636</v>
      </c>
      <c r="C135" s="186">
        <v>34.99</v>
      </c>
      <c r="D135" s="260">
        <v>4</v>
      </c>
      <c r="E135" s="185">
        <v>8</v>
      </c>
      <c r="F135" s="261">
        <v>69.98</v>
      </c>
      <c r="G135" s="173"/>
      <c r="H135" s="699"/>
      <c r="I135" s="699"/>
      <c r="J135" s="719"/>
      <c r="K135" s="720"/>
      <c r="L135" s="17"/>
      <c r="M135" s="17"/>
      <c r="N135" s="17"/>
      <c r="O135" s="17"/>
      <c r="P135" s="17"/>
      <c r="Q135" s="17"/>
      <c r="R135" s="17"/>
      <c r="S135" s="17"/>
      <c r="T135" s="17"/>
      <c r="U135" s="17"/>
      <c r="V135" s="17"/>
      <c r="W135" s="17"/>
      <c r="X135" s="17"/>
      <c r="Y135" s="17"/>
      <c r="Z135" s="17"/>
      <c r="AA135" s="17"/>
      <c r="AB135" s="17"/>
    </row>
    <row r="136" spans="1:30" ht="15.75" customHeight="1">
      <c r="A136" s="183" t="s">
        <v>638</v>
      </c>
      <c r="B136" s="183" t="s">
        <v>636</v>
      </c>
      <c r="C136" s="186">
        <v>16.989999999999998</v>
      </c>
      <c r="D136" s="260">
        <v>4</v>
      </c>
      <c r="E136" s="185">
        <v>2</v>
      </c>
      <c r="F136" s="261">
        <v>8.5</v>
      </c>
      <c r="G136" s="173"/>
      <c r="H136" s="699"/>
      <c r="I136" s="699"/>
      <c r="J136" s="719"/>
      <c r="K136" s="720"/>
      <c r="L136" s="17"/>
      <c r="M136" s="17"/>
      <c r="N136" s="17"/>
      <c r="O136" s="17"/>
      <c r="P136" s="17"/>
      <c r="Q136" s="17"/>
      <c r="R136" s="17"/>
      <c r="S136" s="17"/>
      <c r="T136" s="17"/>
      <c r="U136" s="17"/>
      <c r="V136" s="17"/>
      <c r="W136" s="17"/>
      <c r="X136" s="17"/>
      <c r="Y136" s="17"/>
      <c r="Z136" s="17"/>
      <c r="AA136" s="17"/>
      <c r="AB136" s="17"/>
    </row>
    <row r="137" spans="1:30" ht="15.75" customHeight="1">
      <c r="A137" s="183" t="s">
        <v>639</v>
      </c>
      <c r="B137" s="183" t="s">
        <v>508</v>
      </c>
      <c r="C137" s="186">
        <v>49.99</v>
      </c>
      <c r="D137" s="260">
        <v>5</v>
      </c>
      <c r="E137" s="185">
        <v>6</v>
      </c>
      <c r="F137" s="261">
        <v>59.99</v>
      </c>
      <c r="G137" s="173"/>
      <c r="H137" s="699"/>
      <c r="I137" s="699"/>
      <c r="J137" s="719"/>
      <c r="K137" s="720"/>
      <c r="L137" s="17"/>
      <c r="M137" s="17"/>
      <c r="N137" s="17"/>
      <c r="O137" s="17"/>
      <c r="P137" s="17"/>
      <c r="Q137" s="17"/>
      <c r="R137" s="17"/>
      <c r="S137" s="17"/>
      <c r="T137" s="17"/>
      <c r="U137" s="17"/>
      <c r="V137" s="17"/>
      <c r="W137" s="17"/>
      <c r="X137" s="17"/>
      <c r="Y137" s="17"/>
      <c r="Z137" s="17"/>
      <c r="AA137" s="17"/>
      <c r="AB137" s="17"/>
    </row>
    <row r="138" spans="1:30" ht="15.75" customHeight="1">
      <c r="A138" s="183" t="s">
        <v>640</v>
      </c>
      <c r="B138" s="183" t="s">
        <v>508</v>
      </c>
      <c r="C138" s="186">
        <v>129.99</v>
      </c>
      <c r="D138" s="260">
        <v>3</v>
      </c>
      <c r="E138" s="185">
        <v>14</v>
      </c>
      <c r="F138" s="261">
        <v>606.62</v>
      </c>
      <c r="G138" s="173"/>
      <c r="H138" s="699"/>
      <c r="I138" s="699"/>
      <c r="J138" s="719"/>
      <c r="K138" s="720"/>
      <c r="L138" s="17"/>
      <c r="M138" s="17"/>
      <c r="N138" s="17"/>
      <c r="O138" s="17"/>
      <c r="P138" s="17"/>
      <c r="Q138" s="17"/>
      <c r="R138" s="17"/>
      <c r="S138" s="17"/>
      <c r="T138" s="17"/>
      <c r="U138" s="17"/>
      <c r="V138" s="17"/>
      <c r="W138" s="17"/>
      <c r="X138" s="17"/>
      <c r="Y138" s="17"/>
      <c r="Z138" s="17"/>
      <c r="AA138" s="17"/>
      <c r="AB138" s="17"/>
    </row>
    <row r="139" spans="1:30" ht="15.75" customHeight="1">
      <c r="A139" s="183" t="s">
        <v>641</v>
      </c>
      <c r="B139" s="183" t="s">
        <v>508</v>
      </c>
      <c r="C139" s="186">
        <v>34.99</v>
      </c>
      <c r="D139" s="260">
        <v>4</v>
      </c>
      <c r="E139" s="185">
        <v>24</v>
      </c>
      <c r="F139" s="261">
        <v>209.94</v>
      </c>
      <c r="G139" s="173"/>
      <c r="H139" s="699"/>
      <c r="I139" s="699"/>
      <c r="J139" s="719"/>
      <c r="K139" s="720"/>
      <c r="L139" s="17"/>
      <c r="M139" s="17"/>
      <c r="N139" s="17"/>
      <c r="O139" s="17"/>
      <c r="P139" s="17"/>
      <c r="Q139" s="17"/>
      <c r="R139" s="17"/>
      <c r="S139" s="17"/>
      <c r="T139" s="17"/>
      <c r="U139" s="17"/>
      <c r="V139" s="17"/>
      <c r="W139" s="17"/>
      <c r="X139" s="17"/>
      <c r="Y139" s="17"/>
      <c r="Z139" s="17"/>
      <c r="AA139" s="17"/>
      <c r="AB139" s="17"/>
    </row>
    <row r="140" spans="1:30" ht="15.75" customHeight="1">
      <c r="A140" s="183" t="s">
        <v>642</v>
      </c>
      <c r="B140" s="183" t="s">
        <v>508</v>
      </c>
      <c r="C140" s="186">
        <v>5.99</v>
      </c>
      <c r="D140" s="262">
        <v>4</v>
      </c>
      <c r="E140" s="185">
        <v>700</v>
      </c>
      <c r="F140" s="186">
        <v>1048.25</v>
      </c>
      <c r="G140" s="179"/>
      <c r="H140" s="699"/>
      <c r="I140" s="699"/>
      <c r="J140" s="719"/>
      <c r="K140" s="720"/>
      <c r="L140" s="17"/>
      <c r="M140" s="17"/>
      <c r="N140" s="17"/>
      <c r="O140" s="17"/>
      <c r="P140" s="17"/>
      <c r="Q140" s="17"/>
      <c r="R140" s="17"/>
      <c r="S140" s="17"/>
      <c r="T140" s="17"/>
      <c r="U140" s="17"/>
      <c r="V140" s="17"/>
      <c r="W140" s="17"/>
      <c r="X140" s="17"/>
      <c r="Y140" s="17"/>
      <c r="Z140" s="17"/>
      <c r="AA140" s="17"/>
      <c r="AB140" s="17"/>
    </row>
    <row r="141" spans="1:30" ht="15.75" customHeight="1">
      <c r="A141" s="183" t="s">
        <v>643</v>
      </c>
      <c r="B141" s="183" t="s">
        <v>508</v>
      </c>
      <c r="C141" s="186">
        <v>5.99</v>
      </c>
      <c r="D141" s="262">
        <v>8</v>
      </c>
      <c r="E141" s="185">
        <v>105</v>
      </c>
      <c r="F141" s="186">
        <v>78.62</v>
      </c>
      <c r="G141" s="179"/>
      <c r="H141" s="699"/>
      <c r="I141" s="699"/>
      <c r="J141" s="719"/>
      <c r="K141" s="720"/>
      <c r="L141" s="17"/>
      <c r="M141" s="17"/>
      <c r="N141" s="17"/>
      <c r="O141" s="17"/>
      <c r="P141" s="17"/>
      <c r="Q141" s="17"/>
      <c r="R141" s="17"/>
      <c r="S141" s="17"/>
      <c r="T141" s="17"/>
      <c r="U141" s="17"/>
      <c r="V141" s="17"/>
      <c r="W141" s="17"/>
      <c r="X141" s="17"/>
      <c r="Y141" s="17"/>
      <c r="Z141" s="17"/>
      <c r="AA141" s="17"/>
      <c r="AB141" s="17"/>
    </row>
    <row r="142" spans="1:30" ht="15.75" customHeight="1">
      <c r="A142" s="183" t="s">
        <v>644</v>
      </c>
      <c r="B142" s="183" t="s">
        <v>508</v>
      </c>
      <c r="C142" s="186">
        <v>39.99</v>
      </c>
      <c r="D142" s="262">
        <v>10</v>
      </c>
      <c r="E142" s="185">
        <v>30</v>
      </c>
      <c r="F142" s="186">
        <v>119.97</v>
      </c>
      <c r="G142" s="179"/>
      <c r="H142" s="717"/>
      <c r="I142" s="717"/>
      <c r="J142" s="721"/>
      <c r="K142" s="722"/>
      <c r="L142" s="17"/>
      <c r="M142" s="17"/>
      <c r="N142" s="17"/>
      <c r="O142" s="17"/>
      <c r="P142" s="17"/>
      <c r="Q142" s="17"/>
      <c r="R142" s="17"/>
      <c r="S142" s="17"/>
      <c r="T142" s="17"/>
      <c r="U142" s="17"/>
      <c r="V142" s="17"/>
      <c r="W142" s="17"/>
      <c r="X142" s="17"/>
      <c r="Y142" s="17"/>
      <c r="Z142" s="17"/>
      <c r="AA142" s="17"/>
      <c r="AB142" s="17"/>
    </row>
    <row r="143" spans="1:30" ht="15.75" customHeight="1">
      <c r="A143" s="183" t="s">
        <v>645</v>
      </c>
      <c r="B143" s="183" t="s">
        <v>508</v>
      </c>
      <c r="C143" s="263">
        <v>64.989999999999995</v>
      </c>
      <c r="D143" s="262">
        <v>10</v>
      </c>
      <c r="E143" s="262">
        <v>5</v>
      </c>
      <c r="F143" s="263">
        <v>32.5</v>
      </c>
      <c r="G143" s="85"/>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row>
    <row r="144" spans="1:30" ht="15.75" customHeight="1">
      <c r="A144" s="183" t="s">
        <v>646</v>
      </c>
      <c r="B144" s="183" t="s">
        <v>508</v>
      </c>
      <c r="C144" s="263">
        <v>39.99</v>
      </c>
      <c r="D144" s="262">
        <v>2.5</v>
      </c>
      <c r="E144" s="262">
        <v>14</v>
      </c>
      <c r="F144" s="263">
        <v>223.94</v>
      </c>
      <c r="G144" s="85"/>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row>
    <row r="145" spans="1:30" ht="15.75" customHeight="1">
      <c r="A145" s="183" t="s">
        <v>647</v>
      </c>
      <c r="B145" s="183" t="s">
        <v>508</v>
      </c>
      <c r="C145" s="263">
        <v>6.99</v>
      </c>
      <c r="D145" s="262">
        <v>4</v>
      </c>
      <c r="E145" s="262">
        <v>156</v>
      </c>
      <c r="F145" s="263">
        <v>272.61</v>
      </c>
      <c r="G145" s="85"/>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row>
    <row r="146" spans="1:30" ht="15.75" customHeight="1">
      <c r="A146" s="183" t="s">
        <v>648</v>
      </c>
      <c r="B146" s="183" t="s">
        <v>508</v>
      </c>
      <c r="C146" s="263">
        <v>499</v>
      </c>
      <c r="D146" s="262">
        <v>10</v>
      </c>
      <c r="E146" s="262">
        <v>2</v>
      </c>
      <c r="F146" s="263">
        <v>99.8</v>
      </c>
      <c r="G146" s="85"/>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row>
    <row r="147" spans="1:30" ht="15.75" customHeight="1">
      <c r="A147" s="183" t="s">
        <v>649</v>
      </c>
      <c r="B147" s="183" t="s">
        <v>508</v>
      </c>
      <c r="C147" s="263">
        <v>149</v>
      </c>
      <c r="D147" s="262">
        <v>10</v>
      </c>
      <c r="E147" s="262">
        <v>1</v>
      </c>
      <c r="F147" s="263">
        <v>14.9</v>
      </c>
      <c r="G147" s="85"/>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row>
    <row r="148" spans="1:30" ht="15.75" customHeight="1">
      <c r="A148" s="183" t="s">
        <v>650</v>
      </c>
      <c r="B148" s="183" t="s">
        <v>508</v>
      </c>
      <c r="C148" s="263">
        <v>99</v>
      </c>
      <c r="D148" s="262">
        <v>10</v>
      </c>
      <c r="E148" s="262">
        <v>1</v>
      </c>
      <c r="F148" s="263">
        <v>9.9</v>
      </c>
      <c r="G148" s="85"/>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row>
    <row r="149" spans="1:30" ht="15.75" customHeight="1">
      <c r="A149" s="183" t="s">
        <v>651</v>
      </c>
      <c r="B149" s="183" t="s">
        <v>508</v>
      </c>
      <c r="C149" s="263">
        <v>24.99</v>
      </c>
      <c r="D149" s="262">
        <v>5</v>
      </c>
      <c r="E149" s="262">
        <v>3</v>
      </c>
      <c r="F149" s="263">
        <v>14.99</v>
      </c>
      <c r="G149" s="85"/>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row>
    <row r="150" spans="1:30" ht="15.75" customHeight="1">
      <c r="A150" s="183" t="s">
        <v>652</v>
      </c>
      <c r="B150" s="183" t="s">
        <v>508</v>
      </c>
      <c r="C150" s="263">
        <v>229</v>
      </c>
      <c r="D150" s="262">
        <v>8</v>
      </c>
      <c r="E150" s="262">
        <v>1</v>
      </c>
      <c r="F150" s="263">
        <v>28.63</v>
      </c>
      <c r="G150" s="85"/>
      <c r="H150" s="17"/>
      <c r="I150" s="17"/>
      <c r="J150" s="17"/>
      <c r="K150" s="17"/>
      <c r="L150" s="17"/>
      <c r="M150" s="17"/>
      <c r="N150" s="17"/>
      <c r="O150" s="17"/>
      <c r="P150" s="711"/>
      <c r="Q150" s="699"/>
      <c r="R150" s="699"/>
      <c r="S150" s="17"/>
      <c r="T150" s="17"/>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711"/>
      <c r="Q151" s="699"/>
      <c r="R151" s="699"/>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711"/>
      <c r="Q152" s="699"/>
      <c r="R152" s="699"/>
      <c r="S152" s="17"/>
      <c r="T152" s="17"/>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17"/>
      <c r="N153" s="17"/>
      <c r="O153" s="17"/>
      <c r="P153" s="711"/>
      <c r="Q153" s="699"/>
      <c r="R153" s="699"/>
      <c r="S153" s="17"/>
      <c r="T153" s="17"/>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17"/>
      <c r="N154" s="17"/>
      <c r="O154" s="17"/>
      <c r="P154" s="711"/>
      <c r="Q154" s="699"/>
      <c r="R154" s="699"/>
      <c r="S154" s="17"/>
      <c r="T154" s="17"/>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17"/>
      <c r="N155" s="17"/>
      <c r="O155" s="17"/>
      <c r="P155" s="711"/>
      <c r="Q155" s="699"/>
      <c r="R155" s="699"/>
      <c r="S155" s="17"/>
      <c r="T155" s="17"/>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17"/>
      <c r="N156" s="17"/>
      <c r="O156" s="17"/>
      <c r="P156" s="711"/>
      <c r="Q156" s="699"/>
      <c r="R156" s="699"/>
      <c r="S156" s="17"/>
      <c r="T156" s="17"/>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711"/>
      <c r="N158" s="699"/>
      <c r="O158" s="699"/>
      <c r="P158" s="711"/>
      <c r="Q158" s="699"/>
      <c r="R158" s="699"/>
      <c r="S158" s="699"/>
      <c r="T158" s="699"/>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711"/>
      <c r="N159" s="699"/>
      <c r="O159" s="699"/>
      <c r="P159" s="711"/>
      <c r="Q159" s="699"/>
      <c r="R159" s="699"/>
      <c r="S159" s="699"/>
      <c r="T159" s="699"/>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711"/>
      <c r="N173" s="699"/>
      <c r="O173" s="699"/>
      <c r="P173" s="711"/>
      <c r="Q173" s="699"/>
      <c r="R173" s="699"/>
      <c r="S173" s="699"/>
      <c r="T173" s="699"/>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711"/>
      <c r="N174" s="699"/>
      <c r="O174" s="699"/>
      <c r="P174" s="711"/>
      <c r="Q174" s="699"/>
      <c r="R174" s="699"/>
      <c r="S174" s="699"/>
      <c r="T174" s="699"/>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711"/>
      <c r="N176" s="699"/>
      <c r="O176" s="699"/>
      <c r="P176" s="699"/>
      <c r="Q176" s="699"/>
      <c r="R176" s="699"/>
      <c r="S176" s="699"/>
      <c r="T176" s="699"/>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711"/>
      <c r="N177" s="699"/>
      <c r="O177" s="699"/>
      <c r="P177" s="699"/>
      <c r="Q177" s="699"/>
      <c r="R177" s="699"/>
      <c r="S177" s="699"/>
      <c r="T177" s="699"/>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711"/>
      <c r="N178" s="699"/>
      <c r="O178" s="699"/>
      <c r="P178" s="699"/>
      <c r="Q178" s="699"/>
      <c r="R178" s="699"/>
      <c r="S178" s="699"/>
      <c r="T178" s="699"/>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711"/>
      <c r="N179" s="699"/>
      <c r="O179" s="699"/>
      <c r="P179" s="699"/>
      <c r="Q179" s="699"/>
      <c r="R179" s="699"/>
      <c r="S179" s="699"/>
      <c r="T179" s="699"/>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711"/>
      <c r="N180" s="699"/>
      <c r="O180" s="699"/>
      <c r="P180" s="699"/>
      <c r="Q180" s="699"/>
      <c r="R180" s="699"/>
      <c r="S180" s="699"/>
      <c r="T180" s="699"/>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711"/>
      <c r="N181" s="699"/>
      <c r="O181" s="699"/>
      <c r="P181" s="699"/>
      <c r="Q181" s="699"/>
      <c r="R181" s="699"/>
      <c r="S181" s="699"/>
      <c r="T181" s="699"/>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711"/>
      <c r="N182" s="699"/>
      <c r="O182" s="699"/>
      <c r="P182" s="699"/>
      <c r="Q182" s="699"/>
      <c r="R182" s="699"/>
      <c r="S182" s="699"/>
      <c r="T182" s="699"/>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711"/>
      <c r="N183" s="699"/>
      <c r="O183" s="699"/>
      <c r="P183" s="699"/>
      <c r="Q183" s="699"/>
      <c r="R183" s="699"/>
      <c r="S183" s="699"/>
      <c r="T183" s="699"/>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711"/>
      <c r="N184" s="699"/>
      <c r="O184" s="699"/>
      <c r="P184" s="699"/>
      <c r="Q184" s="699"/>
      <c r="R184" s="699"/>
      <c r="S184" s="699"/>
      <c r="T184" s="699"/>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711"/>
      <c r="N185" s="699"/>
      <c r="O185" s="699"/>
      <c r="P185" s="699"/>
      <c r="Q185" s="699"/>
      <c r="R185" s="699"/>
      <c r="S185" s="699"/>
      <c r="T185" s="699"/>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711"/>
      <c r="N186" s="699"/>
      <c r="O186" s="699"/>
      <c r="P186" s="699"/>
      <c r="Q186" s="699"/>
      <c r="R186" s="699"/>
      <c r="S186" s="699"/>
      <c r="T186" s="699"/>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711"/>
      <c r="N187" s="699"/>
      <c r="O187" s="699"/>
      <c r="P187" s="699"/>
      <c r="Q187" s="699"/>
      <c r="R187" s="699"/>
      <c r="S187" s="699"/>
      <c r="T187" s="699"/>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711"/>
      <c r="C190" s="699"/>
      <c r="D190" s="17"/>
      <c r="E190" s="17"/>
      <c r="F190" s="17"/>
      <c r="G190" s="17"/>
      <c r="H190" s="17"/>
      <c r="I190" s="17"/>
      <c r="J190" s="17"/>
      <c r="K190" s="17"/>
      <c r="L190" s="17"/>
      <c r="M190" s="711"/>
      <c r="N190" s="699"/>
      <c r="O190" s="699"/>
      <c r="P190" s="711"/>
      <c r="Q190" s="699"/>
      <c r="R190" s="699"/>
      <c r="S190" s="699"/>
      <c r="T190" s="699"/>
      <c r="U190" s="17"/>
      <c r="V190" s="17"/>
      <c r="W190" s="17"/>
      <c r="X190" s="17"/>
      <c r="Y190" s="17"/>
      <c r="Z190" s="17"/>
      <c r="AA190" s="17"/>
      <c r="AB190" s="17"/>
      <c r="AC190" s="17"/>
      <c r="AD190" s="17"/>
    </row>
    <row r="191" spans="1:30" ht="15.75" customHeight="1">
      <c r="A191" s="17"/>
      <c r="B191" s="711"/>
      <c r="C191" s="699"/>
      <c r="D191" s="17"/>
      <c r="E191" s="17"/>
      <c r="F191" s="17"/>
      <c r="G191" s="17"/>
      <c r="H191" s="17"/>
      <c r="I191" s="17"/>
      <c r="J191" s="17"/>
      <c r="K191" s="17"/>
      <c r="L191" s="17"/>
      <c r="M191" s="711"/>
      <c r="N191" s="699"/>
      <c r="O191" s="699"/>
      <c r="P191" s="711"/>
      <c r="Q191" s="699"/>
      <c r="R191" s="699"/>
      <c r="S191" s="699"/>
      <c r="T191" s="699"/>
      <c r="U191" s="17"/>
      <c r="V191" s="17"/>
      <c r="W191" s="17"/>
      <c r="X191" s="17"/>
      <c r="Y191" s="17"/>
      <c r="Z191" s="17"/>
      <c r="AA191" s="17"/>
      <c r="AB191" s="17"/>
      <c r="AC191" s="17"/>
      <c r="AD191" s="17"/>
    </row>
    <row r="192" spans="1:30" ht="15.75" customHeight="1">
      <c r="A192" s="17"/>
      <c r="B192" s="711"/>
      <c r="C192" s="699"/>
      <c r="D192" s="17"/>
      <c r="E192" s="17"/>
      <c r="F192" s="17"/>
      <c r="G192" s="17"/>
      <c r="H192" s="17"/>
      <c r="I192" s="17"/>
      <c r="J192" s="17"/>
      <c r="K192" s="17"/>
      <c r="L192" s="17"/>
      <c r="M192" s="711"/>
      <c r="N192" s="699"/>
      <c r="O192" s="699"/>
      <c r="P192" s="699"/>
      <c r="Q192" s="699"/>
      <c r="R192" s="699"/>
      <c r="S192" s="699"/>
      <c r="T192" s="699"/>
      <c r="U192" s="17"/>
      <c r="V192" s="17"/>
      <c r="W192" s="17"/>
      <c r="X192" s="17"/>
      <c r="Y192" s="17"/>
      <c r="Z192" s="17"/>
      <c r="AA192" s="17"/>
      <c r="AB192" s="17"/>
      <c r="AC192" s="17"/>
      <c r="AD192" s="17"/>
    </row>
    <row r="193" spans="1:30" ht="15.75" customHeight="1">
      <c r="A193" s="17"/>
      <c r="B193" s="711"/>
      <c r="C193" s="699"/>
      <c r="D193" s="17"/>
      <c r="E193" s="17"/>
      <c r="F193" s="17"/>
      <c r="G193" s="17"/>
      <c r="H193" s="17"/>
      <c r="I193" s="17"/>
      <c r="J193" s="17"/>
      <c r="K193" s="17"/>
      <c r="L193" s="17"/>
      <c r="M193" s="711"/>
      <c r="N193" s="699"/>
      <c r="O193" s="699"/>
      <c r="P193" s="699"/>
      <c r="Q193" s="699"/>
      <c r="R193" s="699"/>
      <c r="S193" s="699"/>
      <c r="T193" s="699"/>
      <c r="U193" s="17"/>
      <c r="V193" s="17"/>
      <c r="W193" s="17"/>
      <c r="X193" s="17"/>
      <c r="Y193" s="17"/>
      <c r="Z193" s="17"/>
      <c r="AA193" s="17"/>
      <c r="AB193" s="17"/>
      <c r="AC193" s="17"/>
      <c r="AD193" s="17"/>
    </row>
    <row r="194" spans="1:30" ht="15.75" customHeight="1">
      <c r="A194" s="17"/>
      <c r="B194" s="711"/>
      <c r="C194" s="699"/>
      <c r="D194" s="17"/>
      <c r="E194" s="17"/>
      <c r="F194" s="17"/>
      <c r="G194" s="17"/>
      <c r="H194" s="17"/>
      <c r="I194" s="17"/>
      <c r="J194" s="17"/>
      <c r="K194" s="17"/>
      <c r="L194" s="17"/>
      <c r="M194" s="711"/>
      <c r="N194" s="699"/>
      <c r="O194" s="699"/>
      <c r="P194" s="699"/>
      <c r="Q194" s="699"/>
      <c r="R194" s="699"/>
      <c r="S194" s="699"/>
      <c r="T194" s="699"/>
      <c r="U194" s="17"/>
      <c r="V194" s="17"/>
      <c r="W194" s="17"/>
      <c r="X194" s="17"/>
      <c r="Y194" s="17"/>
      <c r="Z194" s="17"/>
      <c r="AA194" s="17"/>
      <c r="AB194" s="17"/>
      <c r="AC194" s="17"/>
      <c r="AD194" s="17"/>
    </row>
    <row r="195" spans="1:30" ht="15.75" customHeight="1">
      <c r="A195" s="17"/>
      <c r="B195" s="711"/>
      <c r="C195" s="699"/>
      <c r="D195" s="17"/>
      <c r="E195" s="17"/>
      <c r="F195" s="17"/>
      <c r="G195" s="17"/>
      <c r="H195" s="17"/>
      <c r="I195" s="17"/>
      <c r="J195" s="17"/>
      <c r="K195" s="17"/>
      <c r="L195" s="17"/>
      <c r="M195" s="711"/>
      <c r="N195" s="699"/>
      <c r="O195" s="699"/>
      <c r="P195" s="699"/>
      <c r="Q195" s="699"/>
      <c r="R195" s="699"/>
      <c r="S195" s="699"/>
      <c r="T195" s="699"/>
      <c r="U195" s="17"/>
      <c r="V195" s="17"/>
      <c r="W195" s="17"/>
      <c r="X195" s="17"/>
      <c r="Y195" s="17"/>
      <c r="Z195" s="17"/>
      <c r="AA195" s="17"/>
      <c r="AB195" s="17"/>
      <c r="AC195" s="17"/>
      <c r="AD195" s="17"/>
    </row>
    <row r="196" spans="1:30" ht="15.75" customHeight="1">
      <c r="A196" s="17"/>
      <c r="B196" s="711"/>
      <c r="C196" s="699"/>
      <c r="D196" s="17"/>
      <c r="E196" s="17"/>
      <c r="F196" s="17"/>
      <c r="G196" s="17"/>
      <c r="H196" s="17"/>
      <c r="I196" s="17"/>
      <c r="J196" s="17"/>
      <c r="K196" s="17"/>
      <c r="L196" s="17"/>
      <c r="M196" s="711"/>
      <c r="N196" s="699"/>
      <c r="O196" s="699"/>
      <c r="P196" s="699"/>
      <c r="Q196" s="699"/>
      <c r="R196" s="699"/>
      <c r="S196" s="699"/>
      <c r="T196" s="699"/>
      <c r="U196" s="17"/>
      <c r="V196" s="17"/>
      <c r="W196" s="17"/>
      <c r="X196" s="17"/>
      <c r="Y196" s="17"/>
      <c r="Z196" s="17"/>
      <c r="AA196" s="17"/>
      <c r="AB196" s="17"/>
      <c r="AC196" s="17"/>
      <c r="AD196" s="17"/>
    </row>
    <row r="197" spans="1:30" ht="15.75" customHeight="1">
      <c r="A197" s="17"/>
      <c r="B197" s="711"/>
      <c r="C197" s="699"/>
      <c r="D197" s="17"/>
      <c r="E197" s="17"/>
      <c r="F197" s="17"/>
      <c r="G197" s="17"/>
      <c r="H197" s="17"/>
      <c r="I197" s="17"/>
      <c r="J197" s="17"/>
      <c r="K197" s="17"/>
      <c r="L197" s="17"/>
      <c r="M197" s="711"/>
      <c r="N197" s="699"/>
      <c r="O197" s="699"/>
      <c r="P197" s="699"/>
      <c r="Q197" s="699"/>
      <c r="R197" s="699"/>
      <c r="S197" s="699"/>
      <c r="T197" s="699"/>
      <c r="U197" s="17"/>
      <c r="V197" s="17"/>
      <c r="W197" s="17"/>
      <c r="X197" s="17"/>
      <c r="Y197" s="17"/>
      <c r="Z197" s="17"/>
      <c r="AA197" s="17"/>
      <c r="AB197" s="17"/>
      <c r="AC197" s="17"/>
      <c r="AD197" s="17"/>
    </row>
    <row r="198" spans="1:30" ht="15.75" customHeight="1">
      <c r="A198" s="17"/>
      <c r="B198" s="711"/>
      <c r="C198" s="699"/>
      <c r="D198" s="17"/>
      <c r="E198" s="17"/>
      <c r="F198" s="17"/>
      <c r="G198" s="17"/>
      <c r="H198" s="17"/>
      <c r="I198" s="17"/>
      <c r="J198" s="17"/>
      <c r="K198" s="17"/>
      <c r="L198" s="17"/>
      <c r="M198" s="711"/>
      <c r="N198" s="699"/>
      <c r="O198" s="699"/>
      <c r="P198" s="699"/>
      <c r="Q198" s="699"/>
      <c r="R198" s="699"/>
      <c r="S198" s="699"/>
      <c r="T198" s="699"/>
      <c r="U198" s="17"/>
      <c r="V198" s="17"/>
      <c r="W198" s="17"/>
      <c r="X198" s="17"/>
      <c r="Y198" s="17"/>
      <c r="Z198" s="17"/>
      <c r="AA198" s="17"/>
      <c r="AB198" s="17"/>
      <c r="AC198" s="17"/>
      <c r="AD198" s="17"/>
    </row>
    <row r="199" spans="1:30" ht="15.75" customHeight="1">
      <c r="A199" s="17"/>
      <c r="B199" s="711"/>
      <c r="C199" s="699"/>
      <c r="D199" s="17"/>
      <c r="E199" s="17"/>
      <c r="F199" s="17"/>
      <c r="G199" s="17"/>
      <c r="H199" s="17"/>
      <c r="I199" s="17"/>
      <c r="J199" s="17"/>
      <c r="K199" s="17"/>
      <c r="L199" s="17"/>
      <c r="M199" s="711"/>
      <c r="N199" s="699"/>
      <c r="O199" s="699"/>
      <c r="P199" s="699"/>
      <c r="Q199" s="699"/>
      <c r="R199" s="699"/>
      <c r="S199" s="699"/>
      <c r="T199" s="699"/>
      <c r="U199" s="17"/>
      <c r="V199" s="17"/>
      <c r="W199" s="17"/>
      <c r="X199" s="17"/>
      <c r="Y199" s="17"/>
      <c r="Z199" s="17"/>
      <c r="AA199" s="17"/>
      <c r="AB199" s="17"/>
      <c r="AC199" s="17"/>
      <c r="AD199" s="17"/>
    </row>
    <row r="200" spans="1:30" ht="15.75" customHeight="1">
      <c r="A200" s="17"/>
      <c r="B200" s="711"/>
      <c r="C200" s="699"/>
      <c r="D200" s="17"/>
      <c r="E200" s="17"/>
      <c r="F200" s="17"/>
      <c r="G200" s="17"/>
      <c r="H200" s="17"/>
      <c r="I200" s="17"/>
      <c r="J200" s="17"/>
      <c r="K200" s="17"/>
      <c r="L200" s="17"/>
      <c r="M200" s="711"/>
      <c r="N200" s="699"/>
      <c r="O200" s="699"/>
      <c r="P200" s="699"/>
      <c r="Q200" s="699"/>
      <c r="R200" s="699"/>
      <c r="S200" s="699"/>
      <c r="T200" s="699"/>
      <c r="U200" s="17"/>
      <c r="V200" s="17"/>
      <c r="W200" s="17"/>
      <c r="X200" s="17"/>
      <c r="Y200" s="17"/>
      <c r="Z200" s="17"/>
      <c r="AA200" s="17"/>
      <c r="AB200" s="17"/>
      <c r="AC200" s="17"/>
      <c r="AD200" s="17"/>
    </row>
    <row r="201" spans="1:30" ht="15.75" customHeight="1">
      <c r="A201" s="17"/>
      <c r="B201" s="711"/>
      <c r="C201" s="699"/>
      <c r="D201" s="17"/>
      <c r="E201" s="17"/>
      <c r="F201" s="17"/>
      <c r="G201" s="17"/>
      <c r="H201" s="17"/>
      <c r="I201" s="17"/>
      <c r="J201" s="17"/>
      <c r="K201" s="17"/>
      <c r="L201" s="17"/>
      <c r="M201" s="711"/>
      <c r="N201" s="699"/>
      <c r="O201" s="699"/>
      <c r="P201" s="699"/>
      <c r="Q201" s="699"/>
      <c r="R201" s="699"/>
      <c r="S201" s="699"/>
      <c r="T201" s="699"/>
      <c r="U201" s="17"/>
      <c r="V201" s="17"/>
      <c r="W201" s="17"/>
      <c r="X201" s="17"/>
      <c r="Y201" s="17"/>
      <c r="Z201" s="17"/>
      <c r="AA201" s="17"/>
      <c r="AB201" s="17"/>
      <c r="AC201" s="17"/>
      <c r="AD201" s="17"/>
    </row>
    <row r="202" spans="1:30" ht="15.75" customHeight="1">
      <c r="A202" s="17"/>
      <c r="B202" s="711"/>
      <c r="C202" s="699"/>
      <c r="D202" s="17"/>
      <c r="E202" s="17"/>
      <c r="F202" s="17"/>
      <c r="G202" s="17"/>
      <c r="H202" s="17"/>
      <c r="I202" s="17"/>
      <c r="J202" s="17"/>
      <c r="K202" s="17"/>
      <c r="L202" s="17"/>
      <c r="M202" s="711"/>
      <c r="N202" s="699"/>
      <c r="O202" s="699"/>
      <c r="P202" s="699"/>
      <c r="Q202" s="699"/>
      <c r="R202" s="699"/>
      <c r="S202" s="699"/>
      <c r="T202" s="699"/>
      <c r="U202" s="17"/>
      <c r="V202" s="17"/>
      <c r="W202" s="17"/>
      <c r="X202" s="17"/>
      <c r="Y202" s="17"/>
      <c r="Z202" s="17"/>
      <c r="AA202" s="17"/>
      <c r="AB202" s="17"/>
      <c r="AC202" s="17"/>
      <c r="AD202" s="17"/>
    </row>
    <row r="203" spans="1:30" ht="15.75" customHeight="1">
      <c r="A203" s="17"/>
      <c r="B203" s="711"/>
      <c r="C203" s="699"/>
      <c r="D203" s="17"/>
      <c r="E203" s="17"/>
      <c r="F203" s="17"/>
      <c r="G203" s="17"/>
      <c r="H203" s="17"/>
      <c r="I203" s="17"/>
      <c r="J203" s="17"/>
      <c r="K203" s="17"/>
      <c r="L203" s="17"/>
      <c r="M203" s="711"/>
      <c r="N203" s="699"/>
      <c r="O203" s="699"/>
      <c r="P203" s="699"/>
      <c r="Q203" s="699"/>
      <c r="R203" s="699"/>
      <c r="S203" s="699"/>
      <c r="T203" s="699"/>
      <c r="U203" s="17"/>
      <c r="V203" s="17"/>
      <c r="W203" s="17"/>
      <c r="X203" s="17"/>
      <c r="Y203" s="17"/>
      <c r="Z203" s="17"/>
      <c r="AA203" s="17"/>
      <c r="AB203" s="17"/>
      <c r="AC203" s="17"/>
      <c r="AD203" s="17"/>
    </row>
    <row r="204" spans="1:30" ht="15.75" customHeight="1">
      <c r="A204" s="17"/>
      <c r="B204" s="711"/>
      <c r="C204" s="699"/>
      <c r="D204" s="17"/>
      <c r="E204" s="17"/>
      <c r="F204" s="17"/>
      <c r="G204" s="17"/>
      <c r="H204" s="17"/>
      <c r="I204" s="17"/>
      <c r="J204" s="17"/>
      <c r="K204" s="17"/>
      <c r="L204" s="17"/>
      <c r="M204" s="711"/>
      <c r="N204" s="699"/>
      <c r="O204" s="699"/>
      <c r="P204" s="699"/>
      <c r="Q204" s="699"/>
      <c r="R204" s="699"/>
      <c r="S204" s="699"/>
      <c r="T204" s="699"/>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row>
    <row r="325" spans="1:30"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row>
    <row r="326" spans="1:30"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row>
    <row r="327" spans="1:30"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row>
    <row r="328" spans="1:30"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row>
    <row r="329" spans="1:30"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row>
    <row r="330" spans="1: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row>
    <row r="331" spans="1:30"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row>
    <row r="332" spans="1:30"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row>
    <row r="333" spans="1:30"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row>
    <row r="334" spans="1:30"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row>
    <row r="335" spans="1:30"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row>
    <row r="336" spans="1:30"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row>
    <row r="337" spans="1:30"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row>
    <row r="338" spans="1:30"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row>
    <row r="339" spans="1:30"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row>
    <row r="340" spans="1:30"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row>
    <row r="341" spans="1:30" ht="15.75" customHeight="1"/>
    <row r="342" spans="1:30" ht="15.75" customHeight="1"/>
    <row r="343" spans="1:30" ht="15.75" customHeight="1"/>
    <row r="344" spans="1:30" ht="15.75" customHeight="1"/>
    <row r="345" spans="1:30" ht="15.75" customHeight="1"/>
    <row r="346" spans="1:30" ht="15.75" customHeight="1"/>
    <row r="347" spans="1:30" ht="15.75" customHeight="1"/>
    <row r="348" spans="1:30" ht="15.75" customHeight="1"/>
    <row r="349" spans="1:30" ht="15.75" customHeight="1"/>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95">
    <mergeCell ref="A1:C1"/>
    <mergeCell ref="E1:H1"/>
    <mergeCell ref="D7:I7"/>
    <mergeCell ref="D8:I8"/>
    <mergeCell ref="A27:F27"/>
    <mergeCell ref="A28:F28"/>
    <mergeCell ref="A29:F29"/>
    <mergeCell ref="A30:F30"/>
    <mergeCell ref="A31:F31"/>
    <mergeCell ref="A33:F33"/>
    <mergeCell ref="H36:J36"/>
    <mergeCell ref="H48:J52"/>
    <mergeCell ref="I55:K55"/>
    <mergeCell ref="I56:K60"/>
    <mergeCell ref="K64:M64"/>
    <mergeCell ref="K65:M93"/>
    <mergeCell ref="J96:N96"/>
    <mergeCell ref="O96:P96"/>
    <mergeCell ref="J97:N113"/>
    <mergeCell ref="O97:P113"/>
    <mergeCell ref="J122:K122"/>
    <mergeCell ref="H122:I122"/>
    <mergeCell ref="H123:I142"/>
    <mergeCell ref="J123:K142"/>
    <mergeCell ref="P150:R150"/>
    <mergeCell ref="M175:O175"/>
    <mergeCell ref="M176:O176"/>
    <mergeCell ref="M177:O177"/>
    <mergeCell ref="M178:O178"/>
    <mergeCell ref="P151:R151"/>
    <mergeCell ref="P152:R152"/>
    <mergeCell ref="P153:R153"/>
    <mergeCell ref="M160:O160"/>
    <mergeCell ref="M161:O161"/>
    <mergeCell ref="P159:T170"/>
    <mergeCell ref="M158:O158"/>
    <mergeCell ref="M159:O159"/>
    <mergeCell ref="P173:T173"/>
    <mergeCell ref="P174:T187"/>
    <mergeCell ref="M179:O179"/>
    <mergeCell ref="M180:O180"/>
    <mergeCell ref="B190:C190"/>
    <mergeCell ref="B191:C191"/>
    <mergeCell ref="B192:C192"/>
    <mergeCell ref="B193:C193"/>
    <mergeCell ref="M162:O162"/>
    <mergeCell ref="M163:O163"/>
    <mergeCell ref="M164:O164"/>
    <mergeCell ref="M165:O165"/>
    <mergeCell ref="M190:O190"/>
    <mergeCell ref="M166:O166"/>
    <mergeCell ref="M167:O167"/>
    <mergeCell ref="M170:O170"/>
    <mergeCell ref="M168:O168"/>
    <mergeCell ref="M169:O169"/>
    <mergeCell ref="M173:O173"/>
    <mergeCell ref="M174:O174"/>
    <mergeCell ref="B194:C194"/>
    <mergeCell ref="M194:O194"/>
    <mergeCell ref="B195:C195"/>
    <mergeCell ref="M195:O195"/>
    <mergeCell ref="B196:C196"/>
    <mergeCell ref="M196:O196"/>
    <mergeCell ref="P190:T190"/>
    <mergeCell ref="P191:T204"/>
    <mergeCell ref="P154:R154"/>
    <mergeCell ref="P155:R155"/>
    <mergeCell ref="P156:R156"/>
    <mergeCell ref="P158:T158"/>
    <mergeCell ref="M181:O181"/>
    <mergeCell ref="M182:O182"/>
    <mergeCell ref="M183:O183"/>
    <mergeCell ref="M184:O184"/>
    <mergeCell ref="M191:O191"/>
    <mergeCell ref="M185:O185"/>
    <mergeCell ref="M186:O186"/>
    <mergeCell ref="M187:O187"/>
    <mergeCell ref="M192:O192"/>
    <mergeCell ref="M200:O200"/>
    <mergeCell ref="M201:O201"/>
    <mergeCell ref="M198:O198"/>
    <mergeCell ref="M199:O199"/>
    <mergeCell ref="M197:O197"/>
    <mergeCell ref="M193:O193"/>
    <mergeCell ref="M202:O202"/>
    <mergeCell ref="M203:O203"/>
    <mergeCell ref="M204:O204"/>
    <mergeCell ref="B197:C197"/>
    <mergeCell ref="B198:C198"/>
    <mergeCell ref="B199:C199"/>
    <mergeCell ref="B200:C200"/>
    <mergeCell ref="B201:C201"/>
    <mergeCell ref="B202:C202"/>
    <mergeCell ref="B203:C203"/>
    <mergeCell ref="B204:C204"/>
  </mergeCells>
  <conditionalFormatting sqref="I65:I92">
    <cfRule type="containsText" dxfId="83" priority="1" operator="containsText" text="5">
      <formula>NOT(ISERROR(SEARCH(("5"),(I65))))</formula>
    </cfRule>
    <cfRule type="containsText" dxfId="82" priority="2" operator="containsText" text="42">
      <formula>NOT(ISERROR(SEARCH(("42"),(I65))))</formula>
    </cfRule>
    <cfRule type="containsText" dxfId="81" priority="3" operator="containsText" text="Please fill in">
      <formula>NOT(ISERROR(SEARCH(("Please fill in"),(I65))))</formula>
    </cfRule>
  </conditionalFormatting>
  <dataValidations count="4">
    <dataValidation type="list" allowBlank="1" showErrorMessage="1" sqref="B9" xr:uid="{00000000-0002-0000-0A00-000001000000}">
      <formula1>"yes,no"</formula1>
    </dataValidation>
    <dataValidation type="list" allowBlank="1" sqref="G56:G60" xr:uid="{00000000-0002-0000-0A00-000002000000}">
      <formula1>"yes,no"</formula1>
    </dataValidation>
    <dataValidation type="list" allowBlank="1" showErrorMessage="1" sqref="B97:B117" xr:uid="{00000000-0002-0000-0A00-000003000000}">
      <formula1>DHC!LocationNames</formula1>
    </dataValidation>
    <dataValidation type="list" allowBlank="1" showErrorMessage="1" sqref="D56:D60 H65:H93" xr:uid="{00000000-0002-0000-0A00-000004000000}">
      <formula1>DHC!TypesOfTrainers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Constants!$H$6:$H$12</xm:f>
          </x14:formula1>
          <xm:sqref>B65:B93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94"/>
  <sheetViews>
    <sheetView topLeftCell="A67" workbookViewId="0">
      <selection sqref="A1:C1"/>
    </sheetView>
  </sheetViews>
  <sheetFormatPr defaultColWidth="12.59765625" defaultRowHeight="15" customHeight="1"/>
  <cols>
    <col min="1" max="1" width="28.59765625" customWidth="1"/>
    <col min="2" max="2" width="28.09765625" customWidth="1"/>
    <col min="3" max="4" width="17.5" customWidth="1"/>
    <col min="5" max="5" width="16.89843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4" ht="171" customHeight="1">
      <c r="A1" s="754"/>
      <c r="B1" s="690"/>
      <c r="C1" s="691"/>
      <c r="D1" s="17"/>
      <c r="E1" s="755" t="s">
        <v>653</v>
      </c>
      <c r="F1" s="690"/>
      <c r="G1" s="690"/>
      <c r="H1" s="691"/>
      <c r="I1" s="17"/>
      <c r="J1" s="17"/>
      <c r="K1" s="17"/>
      <c r="L1" s="17"/>
      <c r="M1" s="17"/>
      <c r="N1" s="17"/>
      <c r="O1" s="17"/>
      <c r="P1" s="17"/>
      <c r="Q1" s="17"/>
      <c r="R1" s="17"/>
      <c r="S1" s="17"/>
      <c r="T1" s="17"/>
      <c r="U1" s="17"/>
      <c r="V1" s="17"/>
      <c r="W1" s="17"/>
      <c r="X1" s="17"/>
      <c r="Y1" s="17"/>
      <c r="Z1" s="17"/>
    </row>
    <row r="2" spans="1:54" ht="14.4">
      <c r="A2" s="101" t="s">
        <v>294</v>
      </c>
      <c r="B2" s="526" t="s">
        <v>419</v>
      </c>
      <c r="C2" s="102"/>
      <c r="D2" s="17"/>
      <c r="E2" s="103" t="s">
        <v>654</v>
      </c>
      <c r="F2" s="528"/>
      <c r="G2" s="528"/>
      <c r="H2" s="104"/>
      <c r="I2" s="17"/>
      <c r="J2" s="17"/>
      <c r="K2" s="17"/>
      <c r="L2" s="17"/>
      <c r="M2" s="17"/>
      <c r="N2" s="17"/>
      <c r="O2" s="17"/>
      <c r="P2" s="17"/>
      <c r="Q2" s="17"/>
      <c r="R2" s="17"/>
      <c r="S2" s="17"/>
      <c r="T2" s="17"/>
      <c r="U2" s="17"/>
      <c r="V2" s="17"/>
      <c r="W2" s="17"/>
      <c r="X2" s="17"/>
      <c r="Y2" s="17"/>
      <c r="Z2" s="16"/>
    </row>
    <row r="3" spans="1:54" ht="14.4">
      <c r="A3" s="534" t="s">
        <v>297</v>
      </c>
      <c r="B3" s="584">
        <v>3</v>
      </c>
      <c r="C3" s="536"/>
      <c r="D3" s="17"/>
      <c r="E3" s="106" t="s">
        <v>298</v>
      </c>
      <c r="F3" s="603"/>
      <c r="G3" s="539"/>
      <c r="H3" s="540"/>
      <c r="I3" s="17"/>
      <c r="J3" s="17"/>
      <c r="K3" s="17"/>
      <c r="L3" s="17"/>
      <c r="M3" s="17"/>
      <c r="N3" s="17"/>
      <c r="O3" s="17"/>
      <c r="P3" s="17"/>
      <c r="Q3" s="17"/>
      <c r="R3" s="17"/>
      <c r="S3" s="17"/>
      <c r="T3" s="17"/>
      <c r="U3" s="17"/>
      <c r="V3" s="17"/>
      <c r="W3" s="17"/>
      <c r="X3" s="17"/>
      <c r="Y3" s="17"/>
      <c r="Z3" s="17"/>
    </row>
    <row r="4" spans="1:54"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4"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row>
    <row r="6" spans="1:54" ht="14.4">
      <c r="A6" s="16"/>
      <c r="B6" s="107"/>
      <c r="C6" s="17"/>
      <c r="D6" s="17"/>
      <c r="E6" s="17"/>
      <c r="F6" s="17"/>
      <c r="G6" s="17"/>
      <c r="H6" s="17"/>
      <c r="I6" s="17"/>
      <c r="J6" s="107"/>
      <c r="K6" s="17"/>
      <c r="L6" s="17"/>
      <c r="M6" s="17"/>
      <c r="N6" s="17"/>
      <c r="O6" s="17"/>
      <c r="P6" s="17"/>
      <c r="Q6" s="17"/>
      <c r="R6" s="17"/>
      <c r="S6" s="17"/>
      <c r="T6" s="17"/>
      <c r="U6" s="17"/>
      <c r="V6" s="17"/>
      <c r="W6" s="17"/>
      <c r="X6" s="17"/>
      <c r="Y6" s="17"/>
      <c r="Z6" s="17"/>
    </row>
    <row r="7" spans="1:54" ht="14.4">
      <c r="A7" s="544" t="s">
        <v>303</v>
      </c>
      <c r="B7" s="102">
        <v>106</v>
      </c>
      <c r="C7" s="17"/>
      <c r="D7" s="749" t="s">
        <v>304</v>
      </c>
      <c r="E7" s="705"/>
      <c r="F7" s="705"/>
      <c r="G7" s="705"/>
      <c r="H7" s="705"/>
      <c r="I7" s="705"/>
      <c r="J7" s="17"/>
      <c r="K7" s="17"/>
      <c r="L7" s="17"/>
      <c r="M7" s="17"/>
      <c r="N7" s="17"/>
      <c r="O7" s="17"/>
      <c r="P7" s="17"/>
      <c r="Q7" s="17"/>
      <c r="R7" s="17"/>
      <c r="S7" s="17"/>
      <c r="T7" s="17"/>
      <c r="U7" s="17"/>
      <c r="V7" s="17"/>
      <c r="W7" s="17"/>
      <c r="X7" s="17"/>
      <c r="Y7" s="17"/>
      <c r="Z7" s="17"/>
    </row>
    <row r="8" spans="1:54" ht="14.25" customHeight="1">
      <c r="A8" s="545" t="s">
        <v>305</v>
      </c>
      <c r="B8" s="546">
        <f>M20</f>
        <v>4359</v>
      </c>
      <c r="C8" s="17" t="s">
        <v>306</v>
      </c>
      <c r="D8" s="750" t="s">
        <v>655</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4"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4" ht="14.4">
      <c r="A10" s="17" t="s">
        <v>310</v>
      </c>
      <c r="B10" s="604">
        <f t="array" ref="B10">SUM(IF(ISBLANK($A$37:$A$45),0,1))</f>
        <v>5</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4" ht="14.4">
      <c r="A11" s="108" t="s">
        <v>311</v>
      </c>
      <c r="B11" s="547">
        <f>SUM(DIOK!$B$37:$B$46)</f>
        <v>120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4"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Constants!A2</f>
        <v>SC1</v>
      </c>
      <c r="AE12" s="18" t="str">
        <f>Constants!B2</f>
        <v>SC1 - Half</v>
      </c>
      <c r="AF12" s="18" t="str">
        <f>Constants!C2</f>
        <v>SC2</v>
      </c>
      <c r="AG12" s="18" t="str">
        <f>Constants!D2</f>
        <v>SC2 - Half</v>
      </c>
      <c r="AH12" s="18" t="str">
        <f>Constants!E2</f>
        <v>SC3</v>
      </c>
      <c r="AI12" s="18" t="str">
        <f>Constants!F2</f>
        <v>SC4</v>
      </c>
      <c r="AJ12" s="18" t="str">
        <f>Constants!G2</f>
        <v>SC5</v>
      </c>
      <c r="AK12" s="18" t="str">
        <f>Constants!H2</f>
        <v>SC6</v>
      </c>
      <c r="AL12" s="18" t="str">
        <f>Constants!I2</f>
        <v>Dojo</v>
      </c>
      <c r="AM12" s="18" t="str">
        <f>Constants!J2</f>
        <v>Boulder Wall</v>
      </c>
      <c r="AN12" s="18" t="str">
        <f>Constants!K2</f>
        <v>Climbing Wall</v>
      </c>
      <c r="AO12" s="18" t="str">
        <f>Constants!L2</f>
        <v>Artificial Hockey field</v>
      </c>
      <c r="AP12" s="18" t="str">
        <f>Constants!M2</f>
        <v>Artificial Hockey field - Half</v>
      </c>
      <c r="AQ12" s="18" t="str">
        <f>Constants!N2</f>
        <v>Artificial Soccer field</v>
      </c>
      <c r="AR12" s="18" t="str">
        <f>Constants!O2</f>
        <v>Artificial Soccer field - Half</v>
      </c>
      <c r="AS12" s="18" t="str">
        <f>Constants!P2</f>
        <v>Basketball</v>
      </c>
      <c r="AT12" s="18" t="str">
        <f>Constants!Q2</f>
        <v>Bastille field</v>
      </c>
      <c r="AU12" s="18" t="str">
        <f>Constants!R2</f>
        <v>Beach fields</v>
      </c>
      <c r="AV12" s="18" t="str">
        <f>Constants!S2</f>
        <v>Shooting range</v>
      </c>
      <c r="AW12" s="18" t="str">
        <f>Constants!T2</f>
        <v>Multi/Lacrosse field</v>
      </c>
      <c r="AX12" s="18" t="str">
        <f>Constants!U2</f>
        <v>Multi/Lacrosse field - Half</v>
      </c>
      <c r="AY12" s="18" t="str">
        <f>Constants!V2</f>
        <v>Bootcamp field</v>
      </c>
      <c r="AZ12" s="18" t="str">
        <f>Constants!W2</f>
        <v>Multi/Baseball field</v>
      </c>
      <c r="BA12" s="18" t="str">
        <f>Constants!X2</f>
        <v>Tennis court</v>
      </c>
      <c r="BB12" s="18" t="str">
        <f>Constants!Y2</f>
        <v>Utrack</v>
      </c>
    </row>
    <row r="13" spans="1:54"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Constants!A3</f>
        <v>60</v>
      </c>
      <c r="AE13" s="20">
        <f>Constants!B3</f>
        <v>30</v>
      </c>
      <c r="AF13" s="20">
        <f>Constants!C3</f>
        <v>60</v>
      </c>
      <c r="AG13" s="20">
        <f>Constants!D3</f>
        <v>30</v>
      </c>
      <c r="AH13" s="20">
        <f>Constants!E3</f>
        <v>40</v>
      </c>
      <c r="AI13" s="20">
        <f>Constants!F3</f>
        <v>40</v>
      </c>
      <c r="AJ13" s="20">
        <f>Constants!G3</f>
        <v>35</v>
      </c>
      <c r="AK13" s="20">
        <f>Constants!H3</f>
        <v>35</v>
      </c>
      <c r="AL13" s="20">
        <f>Constants!I3</f>
        <v>35</v>
      </c>
      <c r="AM13" s="20">
        <f>Constants!J3</f>
        <v>25</v>
      </c>
      <c r="AN13" s="20">
        <f>Constants!K3</f>
        <v>40</v>
      </c>
      <c r="AO13" s="20">
        <f>Constants!L3</f>
        <v>85</v>
      </c>
      <c r="AP13" s="20">
        <f>Constants!M3</f>
        <v>42.5</v>
      </c>
      <c r="AQ13" s="20">
        <f>Constants!N3</f>
        <v>90</v>
      </c>
      <c r="AR13" s="20">
        <f>Constants!O3</f>
        <v>45</v>
      </c>
      <c r="AS13" s="20">
        <f>Constants!P3</f>
        <v>27.5</v>
      </c>
      <c r="AT13" s="20">
        <f>Constants!Q3</f>
        <v>45</v>
      </c>
      <c r="AU13" s="20">
        <f>Constants!R3</f>
        <v>50</v>
      </c>
      <c r="AV13" s="20">
        <f>Constants!S3</f>
        <v>30</v>
      </c>
      <c r="AW13" s="20">
        <f>Constants!T3</f>
        <v>85</v>
      </c>
      <c r="AX13" s="20">
        <f>Constants!U3</f>
        <v>42.5</v>
      </c>
      <c r="AY13" s="20">
        <f>Constants!V3</f>
        <v>50</v>
      </c>
      <c r="AZ13" s="20">
        <f>Constants!W3</f>
        <v>60</v>
      </c>
      <c r="BA13" s="20">
        <f>Constants!X3</f>
        <v>30</v>
      </c>
      <c r="BB13" s="20">
        <f>Constants!Y3</f>
        <v>20</v>
      </c>
    </row>
    <row r="14" spans="1:54"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(SUM(IF(DIOK!$D$50:$D$54="PT",(DIOK!$F$50:$F$54)/1.5+IF(DIOK!$G$50:$G$54="yes",1)))+SUM(IF(DIOK!$D$50:$D$54="Extern",(DIOK!$F$50:$F$54)/1.5+IF(DIOK!$G$50:$G$54="yes",1)))+SUM(IF(DIOK!$D$50:$D$54="PT-ZZP",(DIOK!$F$50:$F$54)/1.5+IF(DIOK!$G$50:$G$54="yes",1))))*Constants!B10</f>
        <v>2500</v>
      </c>
      <c r="N14" s="18"/>
      <c r="O14" s="18"/>
      <c r="P14" s="18"/>
      <c r="Q14" s="18"/>
      <c r="R14" s="17"/>
      <c r="S14" s="18"/>
      <c r="T14" s="18"/>
      <c r="U14" s="18"/>
      <c r="V14" s="18"/>
      <c r="W14" s="18"/>
      <c r="X14" s="18"/>
      <c r="Y14" s="18"/>
      <c r="Z14" s="18"/>
      <c r="AA14" s="18"/>
      <c r="AB14" s="18"/>
      <c r="AC14" s="18"/>
      <c r="AD14" s="17">
        <f>SUMIF($B$72:$B$85,Constants!A2,$F$72:$F$85)</f>
        <v>0</v>
      </c>
      <c r="AE14" s="17">
        <f>SUMIF($B$72:$B$85,Constants!B2,$F$72:$F$85)</f>
        <v>0</v>
      </c>
      <c r="AF14" s="17">
        <f>SUMIF($B$72:$B$85,Constants!C2,$F$72:$F$85)</f>
        <v>0</v>
      </c>
      <c r="AG14" s="17">
        <f>SUMIF($B$72:$B$85,Constants!D2,$F$72:$F$85)</f>
        <v>0</v>
      </c>
      <c r="AH14" s="17">
        <f>SUMIF($B$72:$B$85,Constants!E2,$F$72:$F$85)</f>
        <v>0</v>
      </c>
      <c r="AI14" s="17">
        <f>SUMIF($B$72:$B$85,Constants!F2,$F$72:$F$85)</f>
        <v>0</v>
      </c>
      <c r="AJ14" s="17">
        <f>SUMIF($B$72:$B$85,Constants!G2,$F$72:$F$85)</f>
        <v>0</v>
      </c>
      <c r="AK14" s="17">
        <f>SUMIF($B$72:$B$85,Constants!H2,$F$72:$F$85)</f>
        <v>0</v>
      </c>
      <c r="AL14" s="17">
        <f>SUMIF($B$72:$B$85,Constants!I2,$F$72:$F$85)</f>
        <v>0</v>
      </c>
      <c r="AM14" s="17">
        <f>SUMIF($B$72:$B$85,Constants!J2,$F$72:$F$85)</f>
        <v>0</v>
      </c>
      <c r="AN14" s="17">
        <f>SUMIF($B$72:$B$85,Constants!K2,$F$72:$F$85)</f>
        <v>0</v>
      </c>
      <c r="AO14" s="17">
        <f>SUMIF($B$72:$B$85,Constants!L2,$F$72:$F$85)</f>
        <v>0</v>
      </c>
      <c r="AP14" s="17">
        <f>SUMIF($B$72:$B$85,Constants!M2,$F$72:$F$85)</f>
        <v>0</v>
      </c>
      <c r="AQ14" s="17">
        <f>SUMIF($B$72:$B$85,Constants!N2,$F$72:$F$85)</f>
        <v>0</v>
      </c>
      <c r="AR14" s="17">
        <f>SUMIF($B$72:$B$85,Constants!O2,$F$72:$F$85)</f>
        <v>0</v>
      </c>
      <c r="AS14" s="17">
        <f>SUMIF($B$72:$B$85,Constants!P2,$F$72:$F$85)</f>
        <v>0</v>
      </c>
      <c r="AT14" s="17">
        <f>SUMIF($B$72:$B$85,Constants!Q2,$F$72:$F$85)</f>
        <v>0</v>
      </c>
      <c r="AU14" s="17">
        <f>SUMIF($B$72:$B$85,Constants!R2,$F$72:$F$85)</f>
        <v>0</v>
      </c>
      <c r="AV14" s="17">
        <f>SUMIF($B$72:$B$85,Constants!S2,$F$72:$F$85)</f>
        <v>0</v>
      </c>
      <c r="AW14" s="17">
        <f>SUMIF($B$72:$B$85,Constants!T2,$F$72:$F$85)</f>
        <v>0</v>
      </c>
      <c r="AX14" s="17">
        <f>SUMIF($B$72:$B$85,Constants!U2,$F$72:$F$85)</f>
        <v>0</v>
      </c>
      <c r="AY14" s="17">
        <f>SUMIF($B$72:$B$85,Constants!V2,$F$72:$F$85)</f>
        <v>0</v>
      </c>
      <c r="AZ14" s="17">
        <f>SUMIF($B$72:$B$85,Constants!W2,$F$72:$F$85)</f>
        <v>0</v>
      </c>
      <c r="BA14" s="17">
        <f>SUMIF($B$72:$B$85,Constants!X2,$F$72:$F$85)</f>
        <v>0</v>
      </c>
      <c r="BB14" s="17">
        <f>SUMIF($B$72:$B$85,Constants!Y2,$F$72:$F$85)</f>
        <v>0</v>
      </c>
    </row>
    <row r="15" spans="1:54" ht="14.4">
      <c r="A15" s="117" t="str">
        <f>Constants!E6</f>
        <v>PT</v>
      </c>
      <c r="B15" s="17">
        <f>SUMIFS(DIOK!$F$58:$F$68,DIOK!$B$58:$B$68, B$14,DIOK!$H$58:$H$68,$A15)*(1+Constants!$B$7)</f>
        <v>258</v>
      </c>
      <c r="C15" s="17">
        <f>SUMIFS(DIOK!$F$58:$F$68,DIOK!$B$58:$B$68, C$14,DIOK!$H$58:$H$68,$A15)</f>
        <v>56</v>
      </c>
      <c r="D15" s="17">
        <f>SUMIFS(DIOK!$F$58:$F$68,DIOK!$B$58:$B$68, D$14,DIOK!$H$58:$H$68,$A15)*(1+Constants!$B$7)</f>
        <v>0</v>
      </c>
      <c r="E15" s="17">
        <f>SUMIFS(DIOK!$F$58:$F$68,DIOK!$B$58:$B$68, E$14,DIOK!$H$58:$H$68,$A15)*(1+Constants!$B$7)</f>
        <v>0</v>
      </c>
      <c r="F15" s="17">
        <f>SUMIFS(DIOK!$F$58:$F$68,DIOK!$B$58:$B$68, F$14,DIOK!$H$58:$H$68,$A15)*(1+Constants!$B$7)</f>
        <v>0</v>
      </c>
      <c r="G15" s="117" t="s">
        <v>319</v>
      </c>
      <c r="H15" s="17">
        <f ca="1">SUMIF(DIOK!$B$72:$B$86,"&lt;&gt;External",F72:F85)</f>
        <v>0</v>
      </c>
      <c r="I15" s="118">
        <f>SUMIF(DIOK!$B$72:$B$86,"External",DIOK!$F$72:$F$86)</f>
        <v>0</v>
      </c>
      <c r="J15" s="119">
        <f>SUM(DIOK!$F$91:$F$104)</f>
        <v>5055</v>
      </c>
      <c r="K15" s="120">
        <f>IF(OR(ISBLANK(B7),ISBLANK(B9)), "ERROR",MAX(MIN(J15,B7*Constants!B14)-Constants!B13*B7,0)*IF(B9="yes",Constants!B15,IF(B9="no",Constants!B16,0)))</f>
        <v>3196</v>
      </c>
      <c r="L15" s="121" t="s">
        <v>257</v>
      </c>
      <c r="M15" s="120">
        <f>E15*Constants!B6+E17*Constants!B8+E21+E20</f>
        <v>0</v>
      </c>
      <c r="N15" s="18"/>
      <c r="O15" s="18"/>
      <c r="P15" s="18"/>
      <c r="Q15" s="18"/>
      <c r="R15" s="17"/>
      <c r="S15" s="18"/>
      <c r="T15" s="18"/>
      <c r="U15" s="18"/>
      <c r="V15" s="18"/>
      <c r="W15" s="18"/>
      <c r="X15" s="18"/>
      <c r="Y15" s="18"/>
      <c r="Z15" s="18"/>
      <c r="AA15" s="18"/>
      <c r="AB15" s="18"/>
      <c r="AC15" s="18"/>
      <c r="AD15" s="20">
        <f t="shared" ref="AD15:BA15" si="0">AD13*AD14</f>
        <v>0</v>
      </c>
      <c r="AE15" s="20">
        <f t="shared" si="0"/>
        <v>0</v>
      </c>
      <c r="AF15" s="20">
        <f t="shared" si="0"/>
        <v>0</v>
      </c>
      <c r="AG15" s="20">
        <f t="shared" si="0"/>
        <v>0</v>
      </c>
      <c r="AH15" s="20">
        <f t="shared" si="0"/>
        <v>0</v>
      </c>
      <c r="AI15" s="20">
        <f t="shared" si="0"/>
        <v>0</v>
      </c>
      <c r="AJ15" s="20">
        <f t="shared" si="0"/>
        <v>0</v>
      </c>
      <c r="AK15" s="20">
        <f t="shared" si="0"/>
        <v>0</v>
      </c>
      <c r="AL15" s="20">
        <f t="shared" si="0"/>
        <v>0</v>
      </c>
      <c r="AM15" s="20">
        <f t="shared" si="0"/>
        <v>0</v>
      </c>
      <c r="AN15" s="20">
        <f t="shared" si="0"/>
        <v>0</v>
      </c>
      <c r="AO15" s="20">
        <f t="shared" si="0"/>
        <v>0</v>
      </c>
      <c r="AP15" s="20">
        <f t="shared" si="0"/>
        <v>0</v>
      </c>
      <c r="AQ15" s="20">
        <f t="shared" si="0"/>
        <v>0</v>
      </c>
      <c r="AR15" s="20">
        <f t="shared" si="0"/>
        <v>0</v>
      </c>
      <c r="AS15" s="20">
        <f t="shared" si="0"/>
        <v>0</v>
      </c>
      <c r="AT15" s="20">
        <f t="shared" si="0"/>
        <v>0</v>
      </c>
      <c r="AU15" s="20">
        <f t="shared" si="0"/>
        <v>0</v>
      </c>
      <c r="AV15" s="20">
        <f t="shared" si="0"/>
        <v>0</v>
      </c>
      <c r="AW15" s="20">
        <f t="shared" si="0"/>
        <v>0</v>
      </c>
      <c r="AX15" s="20">
        <f t="shared" si="0"/>
        <v>0</v>
      </c>
      <c r="AY15" s="20">
        <f t="shared" si="0"/>
        <v>0</v>
      </c>
      <c r="AZ15" s="20">
        <f t="shared" si="0"/>
        <v>0</v>
      </c>
      <c r="BA15" s="17">
        <f t="shared" si="0"/>
        <v>0</v>
      </c>
    </row>
    <row r="16" spans="1:54" ht="14.4">
      <c r="A16" s="117" t="str">
        <f>Constants!E7</f>
        <v>PT-V</v>
      </c>
      <c r="B16" s="17">
        <f>SUMIFS(DIOK!$F$58:$F$68,DIOK!$B$58:$B$68, B$14,DIOK!$H$58:$H$68,$A16)*(1+Constants!$B$9)</f>
        <v>0</v>
      </c>
      <c r="C16" s="17">
        <f>SUMIFS(DIOK!$F$58:$F$68,DIOK!$B$58:$B$68, C$14,DIOK!$H$58:$H$68,$A16)</f>
        <v>0</v>
      </c>
      <c r="D16" s="17">
        <f>SUMIFS(DIOK!$F$58:$F$68,DIOK!$B$58:$B$68, D$14,DIOK!$H$58:$H$68,$A16)*(1+Constants!$B$9)</f>
        <v>0</v>
      </c>
      <c r="E16" s="17">
        <f>SUMIFS(DIOK!$F$58:$F$68,DIOK!$B$58:$B$68, E$14,DIOK!$H$58:$H$68,$A16)*(1+Constants!$B$9)</f>
        <v>0</v>
      </c>
      <c r="F16" s="17">
        <f>SUMIFS(DIOK!$F$58:$F$68,DIOK!$B$58:$B$68, F$14,DIOK!$H$58:$H$68,$A16)*(1+Constants!$B$9)</f>
        <v>0</v>
      </c>
      <c r="G16" s="117" t="s">
        <v>35</v>
      </c>
      <c r="H16" s="122">
        <f>SUM(AD15:BB15)</f>
        <v>0</v>
      </c>
      <c r="I16" s="120">
        <f t="array" ref="I16">SUM(IF(DIOK!$B$72:$B$86="External",DIOK!$F$72:$F$86*DIOK!$H$72:$H$86,0))</f>
        <v>0</v>
      </c>
      <c r="J16" s="123"/>
      <c r="K16" s="124"/>
      <c r="L16" s="121" t="s">
        <v>60</v>
      </c>
      <c r="M16" s="120">
        <f>J15-K15</f>
        <v>1859</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SUMIFS(DIOK!$F$58:$F$68,DIOK!$B$58:$B$68, B$14,DIOK!$H$58:$H$68,$A17)*(1+Constants!$B$7)</f>
        <v>0</v>
      </c>
      <c r="C17" s="17">
        <f>SUMIFS(DIOK!$F$58:$F$68,DIOK!$B$58:$B$68, C$14,DIOK!$H$58:$H$68,$A17)</f>
        <v>0</v>
      </c>
      <c r="D17" s="17">
        <f>SUMIFS(DIOK!$F$58:$F$68,DIOK!$B$58:$B$68, D$14,DIOK!$H$58:$H$68,$A17)*(1+Constants!$B$7)</f>
        <v>0</v>
      </c>
      <c r="E17" s="17">
        <f>SUMIFS(DIOK!$F$58:$F$68,DIOK!$B$58:$B$68, E$14,DIOK!$H$58:$H$68,$A17)*(1+Constants!$B$7)</f>
        <v>0</v>
      </c>
      <c r="F17" s="17">
        <f>SUMIFS(DIOK!$F$58:$F$68,DIOK!$B$58:$B$68, F$14,DIOK!$H$58:$H$68,$A17)*(1+Constants!$B$7)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SUMIFS(DIOK!$F$58:$F$68,DIOK!$B$58:$B$68, B$14,DIOK!$H$58:$H$68,$A18)</f>
        <v>0</v>
      </c>
      <c r="C18" s="17">
        <f>SUMIFS(DIOK!$F$58:$F$68,DIOK!$B$58:$B$68, C$14,DIOK!$H$58:$H$68,$A18)</f>
        <v>0</v>
      </c>
      <c r="D18" s="17">
        <f>SUMIFS(DIOK!$F$58:$F$68,DIOK!$B$58:$B$68, D$14,DIOK!$H$58:$H$68,$A18)</f>
        <v>0</v>
      </c>
      <c r="E18" s="17">
        <f>SUMIFS(DIOK!$F$58:$F$68,DIOK!$B$58:$B$68, E$14,DIOK!$H$58:$H$68,$A18)</f>
        <v>279.5</v>
      </c>
      <c r="F18" s="17">
        <f>SUMIFS(DIOK!$F$58:$F$68,DIOK!$B$58:$B$68, F$14,DIOK!$H$58:$H$68,$A18)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SUMIFS(DIOK!$F$58:$F$68,DIOK!$B$58:$B$68, B$14,DIOK!$H$58:$H$68,$A19)</f>
        <v>0</v>
      </c>
      <c r="C19" s="17">
        <f>SUMIFS(DIOK!$F$58:$F$68,DIOK!$B$58:$B$68, C$14,DIOK!$H$58:$H$68,$A19)</f>
        <v>0</v>
      </c>
      <c r="D19" s="17">
        <f>SUMIFS(DIOK!$F$58:$F$68,DIOK!$B$58:$B$68, D$14,DIOK!$H$58:$H$68,$A19)</f>
        <v>0</v>
      </c>
      <c r="E19" s="17">
        <f>SUMIFS(DIOK!$F$58:$F$68,DIOK!$B$58:$B$68, E$14,DIOK!$H$58:$H$68,$A19)</f>
        <v>0</v>
      </c>
      <c r="F19" s="17">
        <f>SUMIFS(DIOK!$F$58:$F$68,DIOK!$B$58:$B$68, F$14,DIOK!$H$58:$H$68,$A19)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SUM(IF(DIOK!$B$58:$B$68=B$14,IF(DIOK!$H$58:$H$68="PT-ZZP",DIOK!$F$58:$F$68*DIOK!$I$58:$I$68*(1+Constants!$B$7),0),0))</f>
        <v>0</v>
      </c>
      <c r="C20" s="122">
        <f t="array" ref="C20">SUM(IF(DIOK!$B$58:$B$68=C$14,IF(DIOK!$H$58:$H$68="PT-ZZP",DIOK!$F$58:$F$68*DIOK!$I$58:$I$68,0),0))</f>
        <v>0</v>
      </c>
      <c r="D20" s="122">
        <f t="array" ref="D20">SUM(IF(DIOK!$B$58:$B$68=D$14,IF(DIOK!$H$58:$H$68="PT-ZZP",DIOK!$F$58:$F$68*DIOK!$I$58:$I$68*(1+Constants!$B$7),0),0))</f>
        <v>0</v>
      </c>
      <c r="E20" s="122">
        <f t="array" ref="E20">SUM(IF(DIOK!$B$58:$B$68=E$14,IF(DIOK!$H$58:$H$68="PT-ZZP",DIOK!$F$58:$F$68*DIOK!$I$58:$I$68*(1+Constants!$B$7),0),0))</f>
        <v>0</v>
      </c>
      <c r="F20" s="122">
        <f t="array" ref="F20">SUM(IF(DIOK!$B$58:$B$68=F$14,IF(DIOK!$H$58:$H$68="PT-ZZP",DIOK!$F$58:$F$68*DIOK!$I$58:$I$68*(1+Constants!$B$7),0),0))</f>
        <v>0</v>
      </c>
      <c r="G20" s="125"/>
      <c r="H20" s="17"/>
      <c r="I20" s="118"/>
      <c r="J20" s="123"/>
      <c r="K20" s="126"/>
      <c r="L20" s="121" t="s">
        <v>6</v>
      </c>
      <c r="M20" s="120">
        <f>SUM(M14:M19)</f>
        <v>4359</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SUM(IF(DIOK!$B$58:$B$68=B$14,IF(DIOK!$H$58:$H$68="Extern",DIOK!$F$58:$F$68*DIOK!$I$58:$I$68,0),0))</f>
        <v>0</v>
      </c>
      <c r="C21" s="122">
        <f t="array" ref="C21">SUM(IF(DIOK!$B$58:$B$68=C$14,IF(DIOK!$H$58:$H$68="Extern",DIOK!$F$58:$F$68*DIOK!$I$58:$I$68,0),0))</f>
        <v>0</v>
      </c>
      <c r="D21" s="122">
        <f t="array" ref="D21">SUM(IF(DIOK!$B$58:$B$68=D$14,IF(DIOK!$H$58:$H$68="Extern",DIOK!$F$58:$F$68*DIOK!$I$58:$I$68,0),0))</f>
        <v>0</v>
      </c>
      <c r="E21" s="122">
        <f t="array" ref="E21">SUM(IF(DIOK!$B$58:$B$68=E$14,IF(DIOK!$H$58:$H$68="Extern",DIOK!$F$58:$F$68*DIOK!$I$58:$I$68,0),0))</f>
        <v>0</v>
      </c>
      <c r="F21" s="120">
        <f t="array" ref="F21">SUM(IF(DIOK!$B$58:$B$68=F$14,IF(DIOK!$H$58:$H$68="Extern",DIOK!$F$58:$F$68*DIOK!$I$58:$I$68,0),0))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DIOK!$F$58:$F$68,DIOK!$B$58:$B$68,"Mentorship",DIOK!$H$58:$H$68,"PT-V")*Constants!B8+SUMIFS(DIOK!$F$58:$F$68,DIOK!$B$58:$B$68,"Mentorship",DIOK!$H$58:$H$68,"PT")*Constants!B6+SUMPRODUCT(IF(DIOK!$B$58:$B$68="Mentorship",IF(DIOK!$H$58:$H$68="PT-ZZP",DIOK!$F$58:$F$68*DIOK!$I$58:$I$68,0)))</f>
        <v>0</v>
      </c>
    </row>
    <row r="23" spans="1:31" ht="15" customHeight="1">
      <c r="A23" s="133" t="s">
        <v>321</v>
      </c>
      <c r="B23" s="552"/>
      <c r="C23" s="552"/>
      <c r="D23" s="552"/>
      <c r="E23" s="552">
        <f>SUMIF(DIOK!$B$58:$B$68,"External Trainer Course",DIOK!$I$58:$I$68)</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4"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4"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4" ht="15.75" customHeight="1">
      <c r="A35" s="553" t="s">
        <v>330</v>
      </c>
      <c r="B35" s="17" t="s">
        <v>656</v>
      </c>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4"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row>
    <row r="37" spans="1:54" ht="14.25" customHeight="1">
      <c r="A37" s="172" t="s">
        <v>657</v>
      </c>
      <c r="B37" s="147">
        <v>24</v>
      </c>
      <c r="C37" s="146">
        <v>2</v>
      </c>
      <c r="D37" s="146">
        <v>42</v>
      </c>
      <c r="E37" s="146" t="s">
        <v>54</v>
      </c>
      <c r="F37" s="154" t="s">
        <v>658</v>
      </c>
      <c r="G37" s="264" t="s">
        <v>659</v>
      </c>
      <c r="H37" s="736"/>
      <c r="I37" s="699"/>
      <c r="J37" s="737"/>
      <c r="K37" s="17"/>
      <c r="L37" s="17"/>
      <c r="M37" s="17"/>
      <c r="N37" s="17"/>
      <c r="O37" s="17"/>
      <c r="P37" s="17"/>
      <c r="Q37" s="17"/>
      <c r="R37" s="17"/>
      <c r="S37" s="17"/>
      <c r="T37" s="17"/>
      <c r="U37" s="17"/>
      <c r="V37" s="17"/>
      <c r="W37" s="17"/>
      <c r="X37" s="17"/>
      <c r="Y37" s="18"/>
      <c r="Z37" s="17"/>
      <c r="AA37" s="17"/>
    </row>
    <row r="38" spans="1:54" ht="14.25" customHeight="1">
      <c r="A38" s="172" t="s">
        <v>660</v>
      </c>
      <c r="B38" s="147">
        <v>24</v>
      </c>
      <c r="C38" s="146">
        <v>2</v>
      </c>
      <c r="D38" s="146">
        <v>42</v>
      </c>
      <c r="E38" s="146" t="s">
        <v>54</v>
      </c>
      <c r="F38" s="154" t="s">
        <v>661</v>
      </c>
      <c r="G38" s="264" t="s">
        <v>662</v>
      </c>
      <c r="H38" s="699"/>
      <c r="I38" s="699"/>
      <c r="J38" s="737"/>
      <c r="K38" s="17"/>
      <c r="L38" s="17"/>
      <c r="M38" s="17"/>
      <c r="N38" s="17"/>
      <c r="O38" s="17"/>
      <c r="P38" s="17"/>
      <c r="Q38" s="17"/>
      <c r="R38" s="17"/>
      <c r="S38" s="17"/>
      <c r="T38" s="17"/>
      <c r="U38" s="17"/>
      <c r="V38" s="17"/>
      <c r="W38" s="17"/>
      <c r="X38" s="17"/>
      <c r="Y38" s="18"/>
      <c r="Z38" s="17"/>
      <c r="AA38" s="17"/>
    </row>
    <row r="39" spans="1:54" ht="14.25" customHeight="1">
      <c r="A39" s="147" t="s">
        <v>663</v>
      </c>
      <c r="B39" s="147">
        <v>24</v>
      </c>
      <c r="C39" s="146">
        <v>2</v>
      </c>
      <c r="D39" s="146">
        <v>42</v>
      </c>
      <c r="E39" s="146" t="s">
        <v>52</v>
      </c>
      <c r="F39" s="154" t="s">
        <v>664</v>
      </c>
      <c r="G39" s="264" t="s">
        <v>665</v>
      </c>
      <c r="H39" s="699"/>
      <c r="I39" s="699"/>
      <c r="J39" s="737"/>
      <c r="K39" s="17"/>
      <c r="L39" s="17"/>
      <c r="M39" s="17"/>
      <c r="N39" s="17"/>
      <c r="O39" s="17"/>
      <c r="P39" s="17"/>
      <c r="Q39" s="17"/>
      <c r="R39" s="17"/>
      <c r="S39" s="17"/>
      <c r="T39" s="17"/>
      <c r="U39" s="17"/>
      <c r="V39" s="17"/>
      <c r="W39" s="17"/>
      <c r="X39" s="17"/>
      <c r="Y39" s="18"/>
      <c r="Z39" s="17"/>
      <c r="AA39" s="17"/>
    </row>
    <row r="40" spans="1:54" ht="14.25" customHeight="1">
      <c r="A40" s="154" t="s">
        <v>666</v>
      </c>
      <c r="B40" s="147">
        <v>24</v>
      </c>
      <c r="C40" s="146">
        <v>2</v>
      </c>
      <c r="D40" s="146">
        <v>42</v>
      </c>
      <c r="E40" s="146" t="s">
        <v>52</v>
      </c>
      <c r="F40" s="154" t="s">
        <v>667</v>
      </c>
      <c r="G40" s="153" t="s">
        <v>668</v>
      </c>
      <c r="H40" s="699"/>
      <c r="I40" s="699"/>
      <c r="J40" s="737"/>
      <c r="K40" s="17"/>
      <c r="L40" s="17"/>
      <c r="M40" s="17"/>
      <c r="N40" s="17"/>
      <c r="O40" s="17"/>
      <c r="P40" s="17"/>
      <c r="Q40" s="17"/>
      <c r="R40" s="17"/>
      <c r="S40" s="17"/>
      <c r="T40" s="17"/>
      <c r="U40" s="17"/>
      <c r="V40" s="17"/>
      <c r="W40" s="17"/>
      <c r="X40" s="17"/>
      <c r="Y40" s="18"/>
      <c r="Z40" s="17"/>
      <c r="AA40" s="17"/>
    </row>
    <row r="41" spans="1:54" ht="14.25" customHeight="1">
      <c r="A41" s="172" t="s">
        <v>496</v>
      </c>
      <c r="B41" s="147">
        <v>24</v>
      </c>
      <c r="C41" s="146">
        <v>1</v>
      </c>
      <c r="D41" s="146">
        <v>42</v>
      </c>
      <c r="E41" s="146" t="s">
        <v>52</v>
      </c>
      <c r="F41" s="154" t="s">
        <v>669</v>
      </c>
      <c r="G41" s="153"/>
      <c r="H41" s="699"/>
      <c r="I41" s="699"/>
      <c r="J41" s="737"/>
      <c r="K41" s="17"/>
      <c r="L41" s="17"/>
      <c r="M41" s="17"/>
      <c r="N41" s="17"/>
      <c r="O41" s="17"/>
      <c r="P41" s="17"/>
      <c r="Q41" s="17"/>
      <c r="R41" s="17"/>
      <c r="S41" s="17"/>
      <c r="T41" s="17"/>
      <c r="U41" s="17"/>
      <c r="V41" s="17"/>
      <c r="W41" s="17"/>
      <c r="X41" s="17"/>
      <c r="Y41" s="18"/>
      <c r="Z41" s="17"/>
      <c r="AA41" s="17"/>
    </row>
    <row r="42" spans="1:54" ht="14.25" customHeight="1">
      <c r="A42" s="146"/>
      <c r="B42" s="147"/>
      <c r="C42" s="146"/>
      <c r="D42" s="146"/>
      <c r="E42" s="155"/>
      <c r="F42" s="154"/>
      <c r="G42" s="153"/>
      <c r="H42" s="699"/>
      <c r="I42" s="699"/>
      <c r="J42" s="737"/>
      <c r="K42" s="17"/>
      <c r="L42" s="17"/>
      <c r="M42" s="17"/>
      <c r="N42" s="17"/>
      <c r="O42" s="17"/>
      <c r="P42" s="17"/>
      <c r="Q42" s="17"/>
      <c r="R42" s="17"/>
      <c r="S42" s="17"/>
      <c r="T42" s="17"/>
      <c r="U42" s="17"/>
      <c r="V42" s="17"/>
      <c r="W42" s="17"/>
      <c r="X42" s="17"/>
      <c r="Y42" s="18"/>
      <c r="Z42" s="17"/>
      <c r="AA42" s="17"/>
    </row>
    <row r="43" spans="1:54" ht="15.75" customHeight="1">
      <c r="A43" s="147"/>
      <c r="B43" s="147"/>
      <c r="C43" s="147"/>
      <c r="D43" s="146"/>
      <c r="E43" s="155"/>
      <c r="F43" s="154"/>
      <c r="G43" s="147"/>
      <c r="H43" s="699"/>
      <c r="I43" s="699"/>
      <c r="J43" s="737"/>
      <c r="K43" s="17"/>
      <c r="L43" s="17"/>
      <c r="M43" s="17"/>
      <c r="N43" s="17"/>
      <c r="O43" s="17"/>
      <c r="P43" s="17"/>
      <c r="Q43" s="17"/>
      <c r="R43" s="17"/>
      <c r="S43" s="17"/>
      <c r="T43" s="17"/>
      <c r="U43" s="17"/>
      <c r="V43" s="17"/>
      <c r="W43" s="17"/>
      <c r="X43" s="17"/>
      <c r="Y43" s="17"/>
      <c r="Z43" s="17"/>
      <c r="AA43" s="17"/>
    </row>
    <row r="44" spans="1:54" ht="15.75" customHeight="1">
      <c r="A44" s="147"/>
      <c r="B44" s="147"/>
      <c r="C44" s="147"/>
      <c r="D44" s="146"/>
      <c r="E44" s="155"/>
      <c r="F44" s="154"/>
      <c r="G44" s="147"/>
      <c r="H44" s="699"/>
      <c r="I44" s="699"/>
      <c r="J44" s="737"/>
      <c r="K44" s="17"/>
      <c r="L44" s="17"/>
      <c r="M44" s="17"/>
      <c r="N44" s="17"/>
      <c r="O44" s="17"/>
      <c r="P44" s="17"/>
      <c r="Q44" s="17"/>
      <c r="R44" s="17"/>
      <c r="S44" s="17"/>
      <c r="T44" s="17"/>
      <c r="U44" s="17"/>
      <c r="V44" s="17"/>
      <c r="W44" s="17"/>
      <c r="X44" s="17"/>
      <c r="Y44" s="17"/>
      <c r="Z44" s="17"/>
      <c r="AA44" s="17"/>
    </row>
    <row r="45" spans="1:54" ht="15.75" customHeight="1">
      <c r="A45" s="578"/>
      <c r="B45" s="582"/>
      <c r="C45" s="577"/>
      <c r="D45" s="578"/>
      <c r="E45" s="155"/>
      <c r="F45" s="579"/>
      <c r="G45" s="578"/>
      <c r="H45" s="738"/>
      <c r="I45" s="738"/>
      <c r="J45" s="739"/>
      <c r="K45" s="17"/>
      <c r="L45" s="17"/>
      <c r="M45" s="17"/>
      <c r="N45" s="17"/>
      <c r="O45" s="17"/>
      <c r="P45" s="17"/>
      <c r="Q45" s="17"/>
      <c r="R45" s="17"/>
      <c r="S45" s="17"/>
      <c r="T45" s="17"/>
      <c r="U45" s="17"/>
      <c r="V45" s="17"/>
      <c r="W45" s="17"/>
      <c r="X45" s="17"/>
      <c r="Y45" s="17"/>
      <c r="Z45" s="17"/>
      <c r="AA45" s="17"/>
    </row>
    <row r="46" spans="1:54" ht="15.75" customHeight="1">
      <c r="A46" s="19"/>
      <c r="B46" s="265"/>
      <c r="C46" s="265"/>
      <c r="D46" s="265"/>
      <c r="E46" s="265"/>
      <c r="F46" s="265"/>
      <c r="G46" s="18"/>
      <c r="H46" s="18"/>
      <c r="I46" s="18"/>
      <c r="J46" s="18"/>
      <c r="K46" s="18"/>
      <c r="L46" s="18"/>
      <c r="M46" s="18"/>
      <c r="N46" s="18"/>
      <c r="O46" s="18"/>
      <c r="P46" s="18"/>
      <c r="Q46" s="17"/>
      <c r="R46" s="18"/>
      <c r="S46" s="18"/>
      <c r="T46" s="18"/>
      <c r="U46" s="18"/>
      <c r="V46" s="18"/>
      <c r="W46" s="18"/>
      <c r="X46" s="18"/>
      <c r="Y46" s="18"/>
      <c r="Z46" s="18"/>
      <c r="AA46" s="18"/>
      <c r="AB46" s="18"/>
      <c r="AC46" s="18"/>
      <c r="AD46" s="18"/>
    </row>
    <row r="47" spans="1:54" ht="15.75" customHeight="1">
      <c r="A47" s="19"/>
      <c r="B47" s="265"/>
      <c r="C47" s="265"/>
      <c r="D47" s="265"/>
      <c r="E47" s="265"/>
      <c r="F47" s="265"/>
      <c r="G47" s="18"/>
      <c r="H47" s="18"/>
      <c r="I47" s="18"/>
      <c r="J47" s="18"/>
      <c r="K47" s="18"/>
      <c r="L47" s="18"/>
      <c r="M47" s="18"/>
      <c r="N47" s="18"/>
      <c r="O47" s="18"/>
      <c r="P47" s="18"/>
      <c r="Q47" s="17"/>
      <c r="R47" s="18"/>
      <c r="S47" s="18"/>
      <c r="T47" s="18"/>
      <c r="U47" s="18"/>
      <c r="V47" s="18"/>
      <c r="W47" s="18"/>
      <c r="X47" s="18"/>
      <c r="Y47" s="18"/>
      <c r="Z47" s="18"/>
      <c r="AA47" s="18"/>
      <c r="AB47" s="18"/>
      <c r="AC47" s="18"/>
      <c r="AD47" s="18"/>
    </row>
    <row r="48" spans="1:54" ht="15.75" customHeight="1">
      <c r="A48" s="553" t="s">
        <v>344</v>
      </c>
      <c r="B48" s="543"/>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9"/>
      <c r="AC48" s="17"/>
      <c r="AD48" s="17"/>
    </row>
    <row r="49" spans="1:54" ht="15" customHeight="1">
      <c r="A49" s="139" t="s">
        <v>331</v>
      </c>
      <c r="B49" s="140" t="s">
        <v>332</v>
      </c>
      <c r="C49" s="139" t="s">
        <v>345</v>
      </c>
      <c r="D49" s="139" t="s">
        <v>346</v>
      </c>
      <c r="E49" s="139" t="s">
        <v>347</v>
      </c>
      <c r="F49" s="139" t="s">
        <v>348</v>
      </c>
      <c r="G49" s="139" t="s">
        <v>349</v>
      </c>
      <c r="H49" s="141" t="s">
        <v>337</v>
      </c>
      <c r="I49" s="734" t="s">
        <v>338</v>
      </c>
      <c r="J49" s="729"/>
      <c r="K49" s="735"/>
      <c r="L49" s="143"/>
      <c r="M49" s="143"/>
      <c r="N49" s="143"/>
      <c r="O49" s="143"/>
      <c r="P49" s="143"/>
      <c r="Q49" s="143"/>
      <c r="R49" s="143"/>
      <c r="S49" s="143"/>
      <c r="T49" s="143"/>
      <c r="U49" s="143"/>
      <c r="V49" s="140"/>
      <c r="W49" s="140"/>
      <c r="X49" s="140"/>
      <c r="Y49" s="140"/>
      <c r="Z49" s="144"/>
      <c r="AA49" s="140"/>
      <c r="AB49" s="140"/>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row>
    <row r="50" spans="1:54" ht="14.25" customHeight="1">
      <c r="A50" s="146" t="s">
        <v>657</v>
      </c>
      <c r="B50" s="147">
        <v>12</v>
      </c>
      <c r="C50" s="146" t="s">
        <v>670</v>
      </c>
      <c r="D50" s="146" t="s">
        <v>54</v>
      </c>
      <c r="E50" s="154">
        <v>2</v>
      </c>
      <c r="F50" s="154">
        <v>3</v>
      </c>
      <c r="G50" s="147" t="s">
        <v>309</v>
      </c>
      <c r="H50" s="153"/>
      <c r="I50" s="736" t="s">
        <v>671</v>
      </c>
      <c r="J50" s="699"/>
      <c r="K50" s="737"/>
      <c r="L50" s="17"/>
      <c r="M50" s="17"/>
      <c r="N50" s="17"/>
      <c r="O50" s="17"/>
      <c r="P50" s="17"/>
      <c r="Q50" s="17"/>
      <c r="R50" s="17"/>
      <c r="S50" s="17"/>
      <c r="T50" s="17"/>
      <c r="U50" s="17"/>
      <c r="V50" s="17"/>
      <c r="W50" s="17"/>
      <c r="X50" s="17"/>
      <c r="Y50" s="17"/>
      <c r="Z50" s="18"/>
      <c r="AA50" s="17"/>
      <c r="AB50" s="17"/>
    </row>
    <row r="51" spans="1:54" ht="14.25" customHeight="1">
      <c r="A51" s="146" t="s">
        <v>660</v>
      </c>
      <c r="B51" s="147">
        <v>12</v>
      </c>
      <c r="C51" s="146" t="s">
        <v>670</v>
      </c>
      <c r="D51" s="146" t="s">
        <v>54</v>
      </c>
      <c r="E51" s="155">
        <v>2</v>
      </c>
      <c r="F51" s="154">
        <v>3</v>
      </c>
      <c r="G51" s="147" t="s">
        <v>353</v>
      </c>
      <c r="H51" s="153"/>
      <c r="I51" s="699"/>
      <c r="J51" s="699"/>
      <c r="K51" s="737"/>
      <c r="L51" s="17"/>
      <c r="M51" s="17"/>
      <c r="N51" s="17"/>
      <c r="O51" s="17"/>
      <c r="P51" s="17"/>
      <c r="Q51" s="17"/>
      <c r="R51" s="17"/>
      <c r="S51" s="17"/>
      <c r="T51" s="17"/>
      <c r="U51" s="17"/>
      <c r="V51" s="17"/>
      <c r="W51" s="17"/>
      <c r="X51" s="17"/>
      <c r="Y51" s="17"/>
      <c r="Z51" s="18"/>
      <c r="AA51" s="17"/>
      <c r="AB51" s="17"/>
    </row>
    <row r="52" spans="1:54" ht="15.75" customHeight="1">
      <c r="A52" s="147"/>
      <c r="B52" s="147"/>
      <c r="C52" s="147"/>
      <c r="D52" s="146"/>
      <c r="E52" s="155"/>
      <c r="F52" s="154"/>
      <c r="G52" s="156"/>
      <c r="H52" s="147"/>
      <c r="I52" s="699"/>
      <c r="J52" s="699"/>
      <c r="K52" s="737"/>
      <c r="L52" s="17"/>
      <c r="M52" s="17"/>
      <c r="N52" s="17"/>
      <c r="O52" s="17"/>
      <c r="P52" s="17"/>
      <c r="Q52" s="17"/>
      <c r="R52" s="17"/>
      <c r="S52" s="17"/>
      <c r="T52" s="17"/>
      <c r="U52" s="17"/>
      <c r="V52" s="17"/>
      <c r="W52" s="17"/>
      <c r="X52" s="17"/>
      <c r="Y52" s="17"/>
      <c r="Z52" s="17"/>
      <c r="AA52" s="17"/>
      <c r="AB52" s="17"/>
    </row>
    <row r="53" spans="1:54" ht="15.75" customHeight="1">
      <c r="A53" s="147"/>
      <c r="B53" s="147"/>
      <c r="C53" s="147"/>
      <c r="D53" s="146"/>
      <c r="E53" s="155"/>
      <c r="F53" s="154"/>
      <c r="G53" s="156"/>
      <c r="H53" s="147"/>
      <c r="I53" s="699"/>
      <c r="J53" s="699"/>
      <c r="K53" s="737"/>
      <c r="L53" s="17"/>
      <c r="M53" s="17"/>
      <c r="N53" s="17"/>
      <c r="O53" s="17"/>
      <c r="P53" s="17"/>
      <c r="Q53" s="17"/>
      <c r="R53" s="17"/>
      <c r="S53" s="17"/>
      <c r="T53" s="17"/>
      <c r="U53" s="17"/>
      <c r="V53" s="17"/>
      <c r="W53" s="17"/>
      <c r="X53" s="17"/>
      <c r="Y53" s="17"/>
      <c r="Z53" s="17"/>
      <c r="AA53" s="17"/>
      <c r="AB53" s="17"/>
    </row>
    <row r="54" spans="1:54" ht="15.75" customHeight="1">
      <c r="A54" s="578"/>
      <c r="B54" s="582"/>
      <c r="C54" s="577"/>
      <c r="D54" s="146"/>
      <c r="E54" s="579"/>
      <c r="F54" s="579"/>
      <c r="G54" s="219"/>
      <c r="H54" s="578"/>
      <c r="I54" s="738"/>
      <c r="J54" s="738"/>
      <c r="K54" s="739"/>
      <c r="L54" s="17"/>
      <c r="M54" s="17"/>
      <c r="N54" s="17"/>
      <c r="O54" s="17"/>
      <c r="P54" s="17"/>
      <c r="Q54" s="17"/>
      <c r="R54" s="17"/>
      <c r="S54" s="17"/>
      <c r="T54" s="17"/>
      <c r="U54" s="17"/>
      <c r="V54" s="17"/>
      <c r="W54" s="17"/>
      <c r="X54" s="17"/>
      <c r="Y54" s="17"/>
      <c r="Z54" s="17"/>
      <c r="AA54" s="17"/>
      <c r="AB54" s="17"/>
    </row>
    <row r="55" spans="1:54" ht="15.75" customHeight="1">
      <c r="A55" s="16"/>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row>
    <row r="56" spans="1:54" ht="15.75" customHeight="1">
      <c r="A56" s="159" t="s">
        <v>357</v>
      </c>
      <c r="B56" s="554" t="s">
        <v>656</v>
      </c>
      <c r="C56" s="554"/>
      <c r="D56" s="554"/>
      <c r="E56" s="554"/>
      <c r="F56" s="554"/>
      <c r="G56" s="554"/>
      <c r="H56" s="554"/>
      <c r="I56" s="554"/>
      <c r="J56" s="17"/>
      <c r="K56" s="17"/>
      <c r="L56" s="17"/>
      <c r="M56" s="17"/>
      <c r="N56" s="17"/>
      <c r="O56" s="17"/>
      <c r="P56" s="17"/>
      <c r="Q56" s="17"/>
      <c r="R56" s="17"/>
      <c r="S56" s="17"/>
      <c r="T56" s="17"/>
      <c r="U56" s="17"/>
      <c r="V56" s="17"/>
      <c r="W56" s="17"/>
      <c r="X56" s="17"/>
      <c r="Y56" s="17"/>
      <c r="Z56" s="17"/>
      <c r="AA56" s="17"/>
      <c r="AB56" s="17"/>
      <c r="AC56" s="17"/>
      <c r="AD56" s="17"/>
    </row>
    <row r="57" spans="1:54" ht="15.75" customHeight="1">
      <c r="A57" s="160" t="s">
        <v>358</v>
      </c>
      <c r="B57" s="16" t="s">
        <v>359</v>
      </c>
      <c r="C57" s="16" t="s">
        <v>360</v>
      </c>
      <c r="D57" s="16" t="s">
        <v>361</v>
      </c>
      <c r="E57" s="16" t="s">
        <v>362</v>
      </c>
      <c r="F57" s="16" t="s">
        <v>363</v>
      </c>
      <c r="G57" s="16" t="s">
        <v>364</v>
      </c>
      <c r="H57" s="16" t="s">
        <v>335</v>
      </c>
      <c r="I57" s="16" t="s">
        <v>365</v>
      </c>
      <c r="J57" s="16" t="s">
        <v>366</v>
      </c>
      <c r="K57" s="714" t="s">
        <v>367</v>
      </c>
      <c r="L57" s="729"/>
      <c r="M57" s="730"/>
      <c r="N57" s="16"/>
      <c r="O57" s="17"/>
      <c r="P57" s="17"/>
      <c r="Q57" s="17"/>
      <c r="R57" s="17"/>
      <c r="S57" s="17"/>
      <c r="T57" s="17"/>
      <c r="U57" s="17"/>
      <c r="V57" s="17"/>
      <c r="W57" s="17"/>
      <c r="X57" s="17"/>
      <c r="Y57" s="17"/>
      <c r="Z57" s="17"/>
      <c r="AA57" s="17"/>
      <c r="AB57" s="17"/>
    </row>
    <row r="58" spans="1:54" ht="14.25" customHeight="1">
      <c r="A58" s="172" t="s">
        <v>657</v>
      </c>
      <c r="B58" s="154" t="s">
        <v>97</v>
      </c>
      <c r="C58" s="264">
        <v>42</v>
      </c>
      <c r="D58" s="147">
        <v>2</v>
      </c>
      <c r="E58" s="154">
        <v>3</v>
      </c>
      <c r="F58" s="154">
        <v>107.5</v>
      </c>
      <c r="G58" s="250" t="s">
        <v>672</v>
      </c>
      <c r="H58" s="154" t="s">
        <v>54</v>
      </c>
      <c r="I58" s="217" t="s">
        <v>342</v>
      </c>
      <c r="J58" s="17" t="s">
        <v>673</v>
      </c>
      <c r="K58" s="723" t="s">
        <v>674</v>
      </c>
      <c r="L58" s="699"/>
      <c r="M58" s="724"/>
      <c r="N58" s="17"/>
      <c r="O58" s="17"/>
      <c r="P58" s="17"/>
      <c r="Q58" s="17"/>
      <c r="R58" s="17"/>
      <c r="S58" s="17"/>
      <c r="T58" s="17"/>
      <c r="U58" s="17"/>
      <c r="V58" s="17"/>
      <c r="W58" s="17"/>
      <c r="X58" s="17"/>
      <c r="Y58" s="17"/>
      <c r="Z58" s="17"/>
      <c r="AA58" s="17"/>
      <c r="AB58" s="17"/>
    </row>
    <row r="59" spans="1:54" ht="15.75" customHeight="1">
      <c r="A59" s="172" t="s">
        <v>660</v>
      </c>
      <c r="B59" s="154" t="s">
        <v>97</v>
      </c>
      <c r="C59" s="264">
        <v>42</v>
      </c>
      <c r="D59" s="147">
        <v>2</v>
      </c>
      <c r="E59" s="154">
        <v>3</v>
      </c>
      <c r="F59" s="154">
        <v>107.5</v>
      </c>
      <c r="G59" s="250" t="s">
        <v>672</v>
      </c>
      <c r="H59" s="154" t="s">
        <v>54</v>
      </c>
      <c r="I59" s="217" t="s">
        <v>342</v>
      </c>
      <c r="J59" s="17" t="s">
        <v>675</v>
      </c>
      <c r="K59" s="725"/>
      <c r="L59" s="699"/>
      <c r="M59" s="724"/>
      <c r="N59" s="17"/>
      <c r="O59" s="17"/>
      <c r="P59" s="17"/>
      <c r="Q59" s="17"/>
      <c r="R59" s="17"/>
      <c r="S59" s="17"/>
      <c r="T59" s="17"/>
      <c r="U59" s="17"/>
      <c r="V59" s="17"/>
      <c r="W59" s="17"/>
      <c r="X59" s="17"/>
      <c r="Y59" s="17"/>
      <c r="Z59" s="17"/>
      <c r="AA59" s="17"/>
      <c r="AB59" s="17"/>
    </row>
    <row r="60" spans="1:54" ht="14.25" customHeight="1">
      <c r="A60" s="147" t="s">
        <v>663</v>
      </c>
      <c r="B60" s="154" t="s">
        <v>105</v>
      </c>
      <c r="C60" s="264">
        <v>42</v>
      </c>
      <c r="D60" s="147">
        <v>2</v>
      </c>
      <c r="E60" s="154">
        <v>2.5</v>
      </c>
      <c r="F60" s="154">
        <v>107.5</v>
      </c>
      <c r="G60" s="154" t="s">
        <v>478</v>
      </c>
      <c r="H60" s="154" t="s">
        <v>52</v>
      </c>
      <c r="I60" s="217" t="s">
        <v>342</v>
      </c>
      <c r="J60" s="17"/>
      <c r="K60" s="725"/>
      <c r="L60" s="699"/>
      <c r="M60" s="724"/>
      <c r="N60" s="17"/>
      <c r="O60" s="17"/>
      <c r="P60" s="17"/>
      <c r="Q60" s="17"/>
      <c r="R60" s="17"/>
      <c r="S60" s="17"/>
      <c r="T60" s="17"/>
      <c r="U60" s="17"/>
      <c r="V60" s="17"/>
      <c r="W60" s="17"/>
      <c r="X60" s="17"/>
      <c r="Y60" s="17"/>
      <c r="Z60" s="17"/>
      <c r="AA60" s="17"/>
      <c r="AB60" s="17"/>
    </row>
    <row r="61" spans="1:54" ht="15.75" customHeight="1">
      <c r="A61" s="172" t="s">
        <v>666</v>
      </c>
      <c r="B61" s="154" t="s">
        <v>105</v>
      </c>
      <c r="C61" s="264">
        <v>42</v>
      </c>
      <c r="D61" s="147">
        <v>2</v>
      </c>
      <c r="E61" s="154">
        <v>2.5</v>
      </c>
      <c r="F61" s="154">
        <v>107.5</v>
      </c>
      <c r="G61" s="154" t="s">
        <v>478</v>
      </c>
      <c r="H61" s="154" t="s">
        <v>52</v>
      </c>
      <c r="I61" s="217" t="s">
        <v>342</v>
      </c>
      <c r="J61" s="17"/>
      <c r="K61" s="725"/>
      <c r="L61" s="699"/>
      <c r="M61" s="724"/>
      <c r="N61" s="17"/>
      <c r="O61" s="17"/>
      <c r="P61" s="17"/>
      <c r="Q61" s="17"/>
      <c r="R61" s="17"/>
      <c r="S61" s="17"/>
      <c r="T61" s="17"/>
      <c r="U61" s="17"/>
      <c r="V61" s="17"/>
      <c r="W61" s="17"/>
      <c r="X61" s="17"/>
      <c r="Y61" s="17"/>
      <c r="Z61" s="17"/>
      <c r="AA61" s="17"/>
      <c r="AB61" s="17"/>
    </row>
    <row r="62" spans="1:54" ht="15.75" customHeight="1">
      <c r="A62" s="172" t="s">
        <v>496</v>
      </c>
      <c r="B62" s="154" t="s">
        <v>105</v>
      </c>
      <c r="C62" s="264">
        <v>42</v>
      </c>
      <c r="D62" s="147">
        <v>1</v>
      </c>
      <c r="E62" s="154">
        <v>1.5</v>
      </c>
      <c r="F62" s="154">
        <v>64.5</v>
      </c>
      <c r="G62" s="154" t="s">
        <v>478</v>
      </c>
      <c r="H62" s="154" t="s">
        <v>52</v>
      </c>
      <c r="I62" s="217" t="s">
        <v>342</v>
      </c>
      <c r="J62" s="17"/>
      <c r="K62" s="725"/>
      <c r="L62" s="699"/>
      <c r="M62" s="724"/>
      <c r="N62" s="17"/>
      <c r="O62" s="17"/>
      <c r="P62" s="17"/>
      <c r="Q62" s="17"/>
      <c r="R62" s="17"/>
      <c r="S62" s="17"/>
      <c r="T62" s="17"/>
      <c r="U62" s="17"/>
      <c r="V62" s="17"/>
      <c r="W62" s="17"/>
      <c r="X62" s="17"/>
      <c r="Y62" s="17"/>
      <c r="Z62" s="17"/>
      <c r="AA62" s="17"/>
      <c r="AB62" s="17"/>
    </row>
    <row r="63" spans="1:54" ht="15.75" customHeight="1">
      <c r="A63" s="172" t="s">
        <v>676</v>
      </c>
      <c r="B63" s="154" t="s">
        <v>100</v>
      </c>
      <c r="C63" s="147">
        <v>14</v>
      </c>
      <c r="D63" s="147">
        <v>1</v>
      </c>
      <c r="E63" s="154">
        <v>4</v>
      </c>
      <c r="F63" s="154">
        <v>56</v>
      </c>
      <c r="G63" s="250" t="s">
        <v>672</v>
      </c>
      <c r="H63" s="154" t="s">
        <v>54</v>
      </c>
      <c r="I63" s="217" t="s">
        <v>342</v>
      </c>
      <c r="J63" s="17"/>
      <c r="K63" s="725"/>
      <c r="L63" s="699"/>
      <c r="M63" s="724"/>
      <c r="N63" s="17"/>
      <c r="O63" s="17"/>
      <c r="P63" s="17"/>
      <c r="Q63" s="17"/>
      <c r="R63" s="17"/>
      <c r="S63" s="17"/>
      <c r="T63" s="17"/>
      <c r="U63" s="17"/>
      <c r="V63" s="17"/>
      <c r="W63" s="17"/>
      <c r="X63" s="17"/>
      <c r="Y63" s="17"/>
      <c r="Z63" s="17"/>
      <c r="AA63" s="17"/>
      <c r="AB63" s="17"/>
    </row>
    <row r="64" spans="1:54" ht="15.75" customHeight="1">
      <c r="A64" s="172"/>
      <c r="B64" s="154"/>
      <c r="C64" s="154"/>
      <c r="D64" s="154"/>
      <c r="E64" s="154"/>
      <c r="F64" s="154">
        <f>DIOK!$E64*DIOK!$C64</f>
        <v>0</v>
      </c>
      <c r="G64" s="154"/>
      <c r="H64" s="154"/>
      <c r="I64" s="217">
        <f t="shared" ref="I64:I68" si="1">IF(H64 = "PT-V","n/a",IF(H64 = "PT","n/a",IF(H64 = "RT","n/a",IF(OR(H64 = "Extern",H64 = "PT-ZZP"), "Please fill in", 0))))</f>
        <v>0</v>
      </c>
      <c r="J64" s="17"/>
      <c r="K64" s="725"/>
      <c r="L64" s="699"/>
      <c r="M64" s="724"/>
      <c r="N64" s="17"/>
      <c r="O64" s="17"/>
      <c r="P64" s="17"/>
      <c r="Q64" s="17"/>
      <c r="R64" s="17"/>
      <c r="S64" s="17"/>
      <c r="T64" s="17"/>
      <c r="U64" s="17"/>
      <c r="V64" s="17"/>
      <c r="W64" s="17"/>
      <c r="X64" s="17"/>
      <c r="Y64" s="17"/>
      <c r="Z64" s="17"/>
      <c r="AA64" s="17"/>
      <c r="AB64" s="17"/>
    </row>
    <row r="65" spans="1:30" ht="15.75" customHeight="1">
      <c r="A65" s="147"/>
      <c r="B65" s="154"/>
      <c r="C65" s="147"/>
      <c r="D65" s="147"/>
      <c r="E65" s="154"/>
      <c r="F65" s="154">
        <f>DIOK!$E65*DIOK!$C65</f>
        <v>0</v>
      </c>
      <c r="G65" s="147"/>
      <c r="H65" s="154"/>
      <c r="I65" s="217">
        <f t="shared" si="1"/>
        <v>0</v>
      </c>
      <c r="J65" s="17"/>
      <c r="K65" s="725"/>
      <c r="L65" s="699"/>
      <c r="M65" s="724"/>
      <c r="N65" s="17"/>
      <c r="O65" s="17"/>
      <c r="P65" s="17"/>
      <c r="Q65" s="17"/>
      <c r="R65" s="17"/>
      <c r="S65" s="17"/>
      <c r="T65" s="17"/>
      <c r="U65" s="17"/>
      <c r="V65" s="17"/>
      <c r="W65" s="17"/>
      <c r="X65" s="17"/>
      <c r="Y65" s="17"/>
      <c r="Z65" s="17"/>
      <c r="AA65" s="17"/>
      <c r="AB65" s="17"/>
    </row>
    <row r="66" spans="1:30" ht="15.75" customHeight="1">
      <c r="A66" s="147"/>
      <c r="B66" s="154"/>
      <c r="C66" s="147"/>
      <c r="D66" s="147"/>
      <c r="E66" s="154"/>
      <c r="F66" s="154">
        <f>DIOK!$E66*DIOK!$C66</f>
        <v>0</v>
      </c>
      <c r="G66" s="147"/>
      <c r="H66" s="154"/>
      <c r="I66" s="217">
        <f t="shared" si="1"/>
        <v>0</v>
      </c>
      <c r="J66" s="17"/>
      <c r="K66" s="725"/>
      <c r="L66" s="699"/>
      <c r="M66" s="724"/>
      <c r="N66" s="17"/>
      <c r="O66" s="17"/>
      <c r="P66" s="17"/>
      <c r="Q66" s="17"/>
      <c r="R66" s="17"/>
      <c r="S66" s="17"/>
      <c r="T66" s="17"/>
      <c r="U66" s="17"/>
      <c r="V66" s="17"/>
      <c r="W66" s="17"/>
      <c r="X66" s="17"/>
      <c r="Y66" s="17"/>
      <c r="Z66" s="17"/>
      <c r="AA66" s="17"/>
      <c r="AB66" s="17"/>
    </row>
    <row r="67" spans="1:30" ht="15.75" customHeight="1">
      <c r="A67" s="147"/>
      <c r="B67" s="154"/>
      <c r="C67" s="147"/>
      <c r="D67" s="147"/>
      <c r="E67" s="154"/>
      <c r="F67" s="154">
        <f>DIOK!$E67*DIOK!$C67</f>
        <v>0</v>
      </c>
      <c r="G67" s="147"/>
      <c r="H67" s="154"/>
      <c r="I67" s="217">
        <f t="shared" si="1"/>
        <v>0</v>
      </c>
      <c r="J67" s="17"/>
      <c r="K67" s="725"/>
      <c r="L67" s="699"/>
      <c r="M67" s="724"/>
      <c r="N67" s="17"/>
      <c r="O67" s="17"/>
      <c r="P67" s="17"/>
      <c r="Q67" s="17"/>
      <c r="R67" s="17"/>
      <c r="S67" s="17"/>
      <c r="T67" s="17"/>
      <c r="U67" s="17"/>
      <c r="V67" s="17"/>
      <c r="W67" s="17"/>
      <c r="X67" s="17"/>
      <c r="Y67" s="17"/>
      <c r="Z67" s="17"/>
      <c r="AA67" s="17"/>
      <c r="AB67" s="17"/>
    </row>
    <row r="68" spans="1:30" ht="15.75" customHeight="1">
      <c r="A68" s="218"/>
      <c r="B68" s="154"/>
      <c r="C68" s="577"/>
      <c r="D68" s="578"/>
      <c r="E68" s="579"/>
      <c r="F68" s="154">
        <f>DIOK!$E68*DIOK!$C68</f>
        <v>0</v>
      </c>
      <c r="G68" s="219"/>
      <c r="H68" s="154"/>
      <c r="I68" s="220">
        <f t="shared" si="1"/>
        <v>0</v>
      </c>
      <c r="J68" s="554"/>
      <c r="K68" s="726"/>
      <c r="L68" s="717"/>
      <c r="M68" s="727"/>
      <c r="N68" s="17"/>
      <c r="O68" s="17"/>
      <c r="P68" s="17"/>
      <c r="Q68" s="17"/>
      <c r="R68" s="17"/>
      <c r="S68" s="17"/>
      <c r="T68" s="17"/>
      <c r="U68" s="17"/>
      <c r="V68" s="17"/>
      <c r="W68" s="17"/>
      <c r="X68" s="17"/>
      <c r="Y68" s="17"/>
      <c r="Z68" s="17"/>
      <c r="AA68" s="17"/>
      <c r="AB68" s="17"/>
    </row>
    <row r="69" spans="1:30"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row>
    <row r="70" spans="1:30" ht="15.75" customHeight="1">
      <c r="A70" s="560" t="s">
        <v>382</v>
      </c>
      <c r="B70" s="17"/>
      <c r="C70" s="17"/>
      <c r="D70" s="17"/>
      <c r="E70" s="17"/>
      <c r="F70" s="17"/>
      <c r="G70" s="17"/>
      <c r="H70" s="17"/>
      <c r="I70" s="169"/>
      <c r="J70" s="169"/>
      <c r="K70" s="169"/>
      <c r="L70" s="169"/>
      <c r="M70" s="17"/>
      <c r="N70" s="17"/>
      <c r="O70" s="17"/>
      <c r="P70" s="17"/>
      <c r="Q70" s="17"/>
      <c r="R70" s="17"/>
      <c r="S70" s="17"/>
      <c r="T70" s="17"/>
      <c r="U70" s="17"/>
      <c r="V70" s="17"/>
      <c r="W70" s="17"/>
      <c r="X70" s="17"/>
      <c r="Y70" s="17"/>
      <c r="Z70" s="17"/>
      <c r="AA70" s="17"/>
      <c r="AB70" s="17"/>
      <c r="AC70" s="17"/>
      <c r="AD70" s="17"/>
    </row>
    <row r="71" spans="1:30" ht="15.75" customHeight="1">
      <c r="A71" s="170" t="s">
        <v>358</v>
      </c>
      <c r="B71" s="161" t="s">
        <v>383</v>
      </c>
      <c r="C71" s="161" t="s">
        <v>384</v>
      </c>
      <c r="D71" s="161" t="s">
        <v>385</v>
      </c>
      <c r="E71" s="161" t="s">
        <v>386</v>
      </c>
      <c r="F71" s="161" t="s">
        <v>387</v>
      </c>
      <c r="G71" s="161" t="s">
        <v>388</v>
      </c>
      <c r="H71" s="161" t="s">
        <v>365</v>
      </c>
      <c r="I71" s="16" t="s">
        <v>389</v>
      </c>
      <c r="J71" s="728" t="s">
        <v>390</v>
      </c>
      <c r="K71" s="729"/>
      <c r="L71" s="729"/>
      <c r="M71" s="729"/>
      <c r="N71" s="730"/>
      <c r="O71" s="712" t="s">
        <v>322</v>
      </c>
      <c r="P71" s="713"/>
      <c r="Q71" s="17"/>
      <c r="R71" s="17"/>
      <c r="S71" s="17"/>
      <c r="T71" s="17"/>
      <c r="U71" s="17"/>
      <c r="V71" s="17"/>
      <c r="W71" s="17"/>
      <c r="X71" s="17"/>
      <c r="Y71" s="17"/>
      <c r="Z71" s="17"/>
      <c r="AA71" s="17"/>
    </row>
    <row r="72" spans="1:30" ht="15.75" customHeight="1">
      <c r="A72" s="162"/>
      <c r="B72" s="17"/>
      <c r="C72" s="85"/>
      <c r="D72" s="152"/>
      <c r="E72" s="266"/>
      <c r="F72" s="180"/>
      <c r="G72" s="151"/>
      <c r="H72" s="179"/>
      <c r="I72" s="179"/>
      <c r="J72" s="731"/>
      <c r="K72" s="699"/>
      <c r="L72" s="699"/>
      <c r="M72" s="699"/>
      <c r="N72" s="724"/>
      <c r="O72" s="732" t="s">
        <v>395</v>
      </c>
      <c r="P72" s="733"/>
      <c r="Q72" s="17"/>
      <c r="R72" s="17"/>
      <c r="S72" s="17"/>
      <c r="T72" s="17"/>
      <c r="U72" s="17"/>
      <c r="V72" s="17"/>
      <c r="W72" s="17"/>
      <c r="X72" s="17"/>
      <c r="Y72" s="17"/>
      <c r="Z72" s="17"/>
      <c r="AA72" s="17"/>
    </row>
    <row r="73" spans="1:30" ht="15.75" customHeight="1">
      <c r="A73" s="163"/>
      <c r="B73" s="17"/>
      <c r="C73" s="85"/>
      <c r="D73" s="152"/>
      <c r="E73" s="266"/>
      <c r="F73" s="180"/>
      <c r="G73" s="151"/>
      <c r="H73" s="179"/>
      <c r="I73" s="179"/>
      <c r="J73" s="725"/>
      <c r="K73" s="699"/>
      <c r="L73" s="699"/>
      <c r="M73" s="699"/>
      <c r="N73" s="724"/>
      <c r="O73" s="725"/>
      <c r="P73" s="699"/>
      <c r="Q73" s="17"/>
      <c r="R73" s="17"/>
      <c r="S73" s="17"/>
      <c r="T73" s="17"/>
      <c r="U73" s="17"/>
      <c r="V73" s="17"/>
      <c r="W73" s="17"/>
      <c r="X73" s="17"/>
      <c r="Y73" s="17"/>
      <c r="Z73" s="17"/>
      <c r="AA73" s="17"/>
    </row>
    <row r="74" spans="1:30" ht="15.75" customHeight="1">
      <c r="A74" s="17"/>
      <c r="B74" s="17"/>
      <c r="C74" s="85"/>
      <c r="D74" s="152"/>
      <c r="E74" s="266"/>
      <c r="F74" s="180"/>
      <c r="G74" s="151"/>
      <c r="H74" s="179"/>
      <c r="I74" s="179"/>
      <c r="J74" s="725"/>
      <c r="K74" s="699"/>
      <c r="L74" s="699"/>
      <c r="M74" s="699"/>
      <c r="N74" s="724"/>
      <c r="O74" s="725"/>
      <c r="P74" s="699"/>
      <c r="Q74" s="17"/>
      <c r="R74" s="17"/>
      <c r="S74" s="17"/>
      <c r="T74" s="17"/>
      <c r="U74" s="17"/>
      <c r="V74" s="17"/>
      <c r="W74" s="17"/>
      <c r="X74" s="17"/>
      <c r="Y74" s="17"/>
      <c r="Z74" s="17"/>
      <c r="AA74" s="17"/>
    </row>
    <row r="75" spans="1:30" ht="15.75" customHeight="1">
      <c r="A75" s="17"/>
      <c r="B75" s="17"/>
      <c r="C75" s="85"/>
      <c r="D75" s="152"/>
      <c r="E75" s="266"/>
      <c r="F75" s="180"/>
      <c r="G75" s="151"/>
      <c r="H75" s="179"/>
      <c r="I75" s="179"/>
      <c r="J75" s="725"/>
      <c r="K75" s="699"/>
      <c r="L75" s="699"/>
      <c r="M75" s="699"/>
      <c r="N75" s="724"/>
      <c r="O75" s="725"/>
      <c r="P75" s="699"/>
      <c r="Q75" s="17"/>
      <c r="R75" s="17"/>
      <c r="S75" s="17"/>
      <c r="T75" s="17"/>
      <c r="U75" s="17"/>
      <c r="V75" s="17"/>
      <c r="W75" s="17"/>
      <c r="X75" s="17"/>
      <c r="Y75" s="17"/>
      <c r="Z75" s="17"/>
      <c r="AA75" s="17"/>
    </row>
    <row r="76" spans="1:30" ht="15.75" customHeight="1">
      <c r="A76" s="162"/>
      <c r="B76" s="17"/>
      <c r="C76" s="85"/>
      <c r="D76" s="152"/>
      <c r="E76" s="266"/>
      <c r="F76" s="180"/>
      <c r="G76" s="151"/>
      <c r="H76" s="179"/>
      <c r="I76" s="179"/>
      <c r="J76" s="725"/>
      <c r="K76" s="699"/>
      <c r="L76" s="699"/>
      <c r="M76" s="699"/>
      <c r="N76" s="724"/>
      <c r="O76" s="725"/>
      <c r="P76" s="699"/>
      <c r="Q76" s="17"/>
      <c r="R76" s="17"/>
      <c r="S76" s="17"/>
      <c r="T76" s="17"/>
      <c r="U76" s="17"/>
      <c r="V76" s="17"/>
      <c r="W76" s="17"/>
      <c r="X76" s="17"/>
      <c r="Y76" s="17"/>
      <c r="Z76" s="17"/>
      <c r="AA76" s="17"/>
    </row>
    <row r="77" spans="1:30" ht="15.75" customHeight="1">
      <c r="A77" s="162"/>
      <c r="B77" s="17"/>
      <c r="C77" s="85"/>
      <c r="D77" s="152"/>
      <c r="E77" s="266"/>
      <c r="F77" s="180"/>
      <c r="G77" s="151"/>
      <c r="H77" s="179"/>
      <c r="I77" s="179"/>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266"/>
      <c r="F78" s="180"/>
      <c r="G78" s="151"/>
      <c r="H78" s="179"/>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266"/>
      <c r="F79" s="180"/>
      <c r="G79" s="151"/>
      <c r="H79" s="179"/>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266"/>
      <c r="F80" s="180"/>
      <c r="G80" s="151"/>
      <c r="H80" s="179"/>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266"/>
      <c r="F81" s="180"/>
      <c r="G81" s="151"/>
      <c r="H81" s="179"/>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266"/>
      <c r="F82" s="180"/>
      <c r="G82" s="151"/>
      <c r="H82" s="179"/>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c r="G83" s="151"/>
      <c r="H83" s="179"/>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c r="G84" s="151"/>
      <c r="H84" s="179"/>
      <c r="I84" s="179"/>
      <c r="J84" s="725"/>
      <c r="K84" s="699"/>
      <c r="L84" s="699"/>
      <c r="M84" s="699"/>
      <c r="N84" s="724"/>
      <c r="O84" s="725"/>
      <c r="P84" s="699"/>
      <c r="Q84" s="17"/>
      <c r="R84" s="17"/>
      <c r="S84" s="17"/>
      <c r="T84" s="17"/>
      <c r="U84" s="17"/>
      <c r="V84" s="17"/>
      <c r="W84" s="17"/>
      <c r="X84" s="17"/>
      <c r="Y84" s="17"/>
      <c r="Z84" s="17"/>
      <c r="AA84" s="17"/>
    </row>
    <row r="85" spans="1:30" ht="15.75" customHeight="1">
      <c r="A85" s="17"/>
      <c r="B85" s="17"/>
      <c r="C85" s="85"/>
      <c r="D85" s="152"/>
      <c r="E85" s="151"/>
      <c r="F85" s="180"/>
      <c r="G85" s="151"/>
      <c r="H85" s="179" t="str">
        <f>IF(DIOK!$B85= "","-",IF(DIOK!$B85= "External","Specify location tariff", "Campus buy-off"))</f>
        <v>-</v>
      </c>
      <c r="I85" s="179"/>
      <c r="J85" s="725"/>
      <c r="K85" s="699"/>
      <c r="L85" s="699"/>
      <c r="M85" s="699"/>
      <c r="N85" s="724"/>
      <c r="O85" s="725"/>
      <c r="P85" s="699"/>
      <c r="Q85" s="17"/>
      <c r="R85" s="17"/>
      <c r="S85" s="17"/>
      <c r="T85" s="17"/>
      <c r="U85" s="17"/>
      <c r="V85" s="17"/>
      <c r="W85" s="17"/>
      <c r="X85" s="17"/>
      <c r="Y85" s="17"/>
      <c r="Z85" s="17"/>
      <c r="AA85" s="17"/>
    </row>
    <row r="86" spans="1:30" ht="15.75" customHeight="1">
      <c r="A86" s="167"/>
      <c r="B86" s="17"/>
      <c r="C86" s="557"/>
      <c r="D86" s="558"/>
      <c r="E86" s="556"/>
      <c r="F86" s="555"/>
      <c r="G86" s="556"/>
      <c r="H86" s="179" t="str">
        <f>IF(DIOK!$B86= "","-",IF(DIOK!$B86= "External","Specify location tariff", "Campus buy-off"))</f>
        <v>-</v>
      </c>
      <c r="I86" s="561"/>
      <c r="J86" s="726"/>
      <c r="K86" s="717"/>
      <c r="L86" s="717"/>
      <c r="M86" s="717"/>
      <c r="N86" s="727"/>
      <c r="O86" s="725"/>
      <c r="P86" s="699"/>
      <c r="Q86" s="17"/>
      <c r="R86" s="17"/>
      <c r="S86" s="17"/>
      <c r="T86" s="17"/>
      <c r="U86" s="17"/>
      <c r="V86" s="17"/>
      <c r="W86" s="17"/>
      <c r="X86" s="17"/>
      <c r="Y86" s="17"/>
      <c r="Z86" s="17"/>
      <c r="AA86" s="17"/>
    </row>
    <row r="87" spans="1:30" ht="15.75" customHeight="1">
      <c r="A87" s="16"/>
      <c r="B87" s="17"/>
      <c r="C87" s="17"/>
      <c r="D87" s="17"/>
      <c r="E87" s="17"/>
      <c r="F87" s="17"/>
      <c r="G87" s="17"/>
      <c r="H87" s="17"/>
      <c r="I87" s="17"/>
      <c r="J87" s="17"/>
      <c r="K87" s="17"/>
      <c r="L87" s="17"/>
      <c r="M87" s="17"/>
      <c r="N87" s="17"/>
      <c r="O87" s="17">
        <v>0</v>
      </c>
      <c r="P87" s="17"/>
      <c r="Q87" s="17"/>
      <c r="R87" s="17"/>
      <c r="S87" s="17"/>
      <c r="T87" s="17"/>
      <c r="U87" s="17"/>
      <c r="V87" s="17"/>
      <c r="W87" s="17"/>
      <c r="X87" s="17"/>
      <c r="Y87" s="17"/>
      <c r="Z87" s="17"/>
      <c r="AA87" s="17"/>
      <c r="AB87" s="17"/>
      <c r="AC87" s="17"/>
      <c r="AD87" s="17"/>
    </row>
    <row r="88" spans="1:30" ht="15.75" customHeight="1">
      <c r="A88" s="16"/>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row>
    <row r="89" spans="1:30" ht="15.75" customHeight="1">
      <c r="A89" s="560" t="s">
        <v>404</v>
      </c>
      <c r="B89" s="17"/>
      <c r="C89" s="180"/>
      <c r="D89" s="85"/>
      <c r="E89" s="85"/>
      <c r="F89" s="85"/>
      <c r="G89" s="85"/>
      <c r="H89" s="85"/>
      <c r="I89" s="85"/>
      <c r="J89" s="85"/>
      <c r="K89" s="85"/>
      <c r="L89" s="181"/>
      <c r="M89" s="169"/>
      <c r="N89" s="17"/>
      <c r="O89" s="17"/>
      <c r="P89" s="17"/>
      <c r="Q89" s="17"/>
      <c r="R89" s="17"/>
      <c r="S89" s="17"/>
      <c r="T89" s="17"/>
      <c r="U89" s="17"/>
      <c r="V89" s="17"/>
      <c r="W89" s="17"/>
      <c r="X89" s="17"/>
      <c r="Y89" s="17"/>
      <c r="Z89" s="17"/>
      <c r="AA89" s="17"/>
      <c r="AB89" s="17"/>
      <c r="AC89" s="17"/>
      <c r="AD89" s="17"/>
    </row>
    <row r="90" spans="1:30" ht="15" customHeight="1">
      <c r="A90" s="16" t="s">
        <v>405</v>
      </c>
      <c r="B90" s="16" t="s">
        <v>406</v>
      </c>
      <c r="C90" s="16" t="s">
        <v>407</v>
      </c>
      <c r="D90" s="16" t="s">
        <v>408</v>
      </c>
      <c r="E90" s="16" t="s">
        <v>409</v>
      </c>
      <c r="F90" s="16" t="s">
        <v>410</v>
      </c>
      <c r="G90" s="16" t="s">
        <v>389</v>
      </c>
      <c r="H90" s="714" t="s">
        <v>390</v>
      </c>
      <c r="I90" s="715"/>
      <c r="J90" s="712" t="s">
        <v>322</v>
      </c>
      <c r="K90" s="713"/>
      <c r="L90" s="17"/>
      <c r="M90" s="17"/>
      <c r="N90" s="17"/>
      <c r="O90" s="17"/>
      <c r="P90" s="163"/>
      <c r="Q90" s="16"/>
      <c r="R90" s="17"/>
      <c r="S90" s="182"/>
      <c r="T90" s="17"/>
      <c r="U90" s="17"/>
      <c r="V90" s="17"/>
      <c r="W90" s="20">
        <f>SUM(F91:F104)</f>
        <v>5055</v>
      </c>
      <c r="X90" s="17"/>
      <c r="Y90" s="17"/>
      <c r="Z90" s="17"/>
      <c r="AA90" s="17"/>
      <c r="AB90" s="17"/>
    </row>
    <row r="91" spans="1:30" ht="14.25" customHeight="1">
      <c r="A91" s="183" t="s">
        <v>677</v>
      </c>
      <c r="B91" s="183" t="s">
        <v>508</v>
      </c>
      <c r="C91" s="165">
        <v>4550</v>
      </c>
      <c r="D91" s="267">
        <v>1</v>
      </c>
      <c r="E91" s="185">
        <v>175</v>
      </c>
      <c r="F91" s="228">
        <v>4555</v>
      </c>
      <c r="G91" s="268" t="s">
        <v>678</v>
      </c>
      <c r="H91" s="716"/>
      <c r="I91" s="699"/>
      <c r="J91" s="718" t="s">
        <v>413</v>
      </c>
      <c r="K91" s="713"/>
      <c r="L91" s="17"/>
      <c r="M91" s="17"/>
      <c r="N91" s="17"/>
      <c r="O91" s="17"/>
      <c r="P91" s="17"/>
      <c r="Q91" s="187"/>
      <c r="R91" s="17"/>
      <c r="S91" s="17"/>
      <c r="T91" s="17"/>
      <c r="U91" s="17"/>
      <c r="V91" s="17"/>
      <c r="W91" s="17"/>
      <c r="X91" s="17"/>
      <c r="Y91" s="17"/>
      <c r="Z91" s="17"/>
      <c r="AA91" s="17"/>
      <c r="AB91" s="17"/>
    </row>
    <row r="92" spans="1:30" ht="15.75" customHeight="1">
      <c r="A92" s="183" t="s">
        <v>679</v>
      </c>
      <c r="B92" s="183" t="s">
        <v>508</v>
      </c>
      <c r="C92" s="165">
        <v>370</v>
      </c>
      <c r="D92" s="267">
        <v>1</v>
      </c>
      <c r="E92" s="185">
        <v>40</v>
      </c>
      <c r="F92" s="228">
        <v>370</v>
      </c>
      <c r="G92" s="268" t="s">
        <v>680</v>
      </c>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83" t="s">
        <v>681</v>
      </c>
      <c r="B93" s="183" t="s">
        <v>508</v>
      </c>
      <c r="C93" s="165">
        <v>150</v>
      </c>
      <c r="D93" s="267">
        <v>5</v>
      </c>
      <c r="E93" s="185">
        <v>3</v>
      </c>
      <c r="F93" s="228">
        <v>30</v>
      </c>
      <c r="G93" s="179" t="s">
        <v>682</v>
      </c>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83" t="s">
        <v>683</v>
      </c>
      <c r="B94" s="183" t="s">
        <v>636</v>
      </c>
      <c r="C94" s="165">
        <v>400</v>
      </c>
      <c r="D94" s="269">
        <v>5</v>
      </c>
      <c r="E94" s="185">
        <v>20</v>
      </c>
      <c r="F94" s="228">
        <v>80</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83" t="s">
        <v>684</v>
      </c>
      <c r="B95" s="183" t="s">
        <v>636</v>
      </c>
      <c r="C95" s="165">
        <v>40</v>
      </c>
      <c r="D95" s="269">
        <v>2</v>
      </c>
      <c r="E95" s="185">
        <v>20</v>
      </c>
      <c r="F95" s="228">
        <v>20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v>0</v>
      </c>
      <c r="D96" s="179"/>
      <c r="E96" s="151"/>
      <c r="F96" s="189">
        <v>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7"/>
      <c r="B97" s="17"/>
      <c r="C97" s="189">
        <v>0</v>
      </c>
      <c r="D97" s="179"/>
      <c r="E97" s="151"/>
      <c r="F97" s="189">
        <v>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v>0</v>
      </c>
      <c r="D98" s="179"/>
      <c r="E98" s="151"/>
      <c r="F98" s="189">
        <v>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699"/>
      <c r="I103" s="699"/>
      <c r="J103" s="719"/>
      <c r="K103" s="720"/>
      <c r="L103" s="17"/>
      <c r="M103" s="17"/>
      <c r="N103" s="17"/>
      <c r="O103" s="17"/>
      <c r="P103" s="17"/>
      <c r="Q103" s="17"/>
      <c r="R103" s="17"/>
      <c r="S103" s="17"/>
      <c r="T103" s="17"/>
      <c r="U103" s="17"/>
      <c r="V103" s="17"/>
      <c r="W103" s="17"/>
      <c r="X103" s="17"/>
      <c r="Y103" s="17"/>
      <c r="Z103" s="17"/>
      <c r="AA103" s="17"/>
      <c r="AB103" s="17"/>
    </row>
    <row r="104" spans="1:30" ht="15.75" customHeight="1">
      <c r="A104" s="17"/>
      <c r="B104" s="17"/>
      <c r="C104" s="189">
        <v>0</v>
      </c>
      <c r="D104" s="179"/>
      <c r="E104" s="151"/>
      <c r="F104" s="189">
        <v>0</v>
      </c>
      <c r="G104" s="179"/>
      <c r="H104" s="717"/>
      <c r="I104" s="717"/>
      <c r="J104" s="721"/>
      <c r="K104" s="722"/>
      <c r="L104" s="17"/>
      <c r="M104" s="17"/>
      <c r="N104" s="17"/>
      <c r="O104" s="17"/>
      <c r="P104" s="17"/>
      <c r="Q104" s="17"/>
      <c r="R104" s="17"/>
      <c r="S104" s="17"/>
      <c r="T104" s="17"/>
      <c r="U104" s="17"/>
      <c r="V104" s="17"/>
      <c r="W104" s="17"/>
      <c r="X104" s="17"/>
      <c r="Y104" s="17"/>
      <c r="Z104" s="17"/>
      <c r="AA104" s="17"/>
      <c r="AB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6"/>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6"/>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ht="15.75" customHeight="1">
      <c r="A114" s="17"/>
      <c r="B114" s="711"/>
      <c r="C114" s="699"/>
      <c r="D114" s="699"/>
      <c r="E114" s="699"/>
      <c r="F114" s="699"/>
      <c r="G114" s="699"/>
      <c r="H114" s="699"/>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711"/>
      <c r="Q120" s="699"/>
      <c r="R120" s="699"/>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711"/>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711"/>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711"/>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711"/>
      <c r="C168" s="699"/>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5"/>
    <mergeCell ref="I49:K49"/>
    <mergeCell ref="I50:K54"/>
    <mergeCell ref="K57:M57"/>
    <mergeCell ref="K58:M68"/>
    <mergeCell ref="J71:N71"/>
    <mergeCell ref="O71:P71"/>
    <mergeCell ref="J72:N86"/>
    <mergeCell ref="O72:P86"/>
    <mergeCell ref="J90:K90"/>
    <mergeCell ref="H90:I90"/>
    <mergeCell ref="H91:I104"/>
    <mergeCell ref="J91:K104"/>
    <mergeCell ref="B114:H114"/>
    <mergeCell ref="P114:R114"/>
    <mergeCell ref="P115:R115"/>
    <mergeCell ref="P116:R116"/>
    <mergeCell ref="M123:O123"/>
    <mergeCell ref="M124:O124"/>
    <mergeCell ref="M122:O122"/>
    <mergeCell ref="M125:O125"/>
    <mergeCell ref="M126:O126"/>
    <mergeCell ref="M127:O127"/>
    <mergeCell ref="M128:O128"/>
    <mergeCell ref="M154:O154"/>
    <mergeCell ref="M146:O146"/>
    <mergeCell ref="M147:O147"/>
    <mergeCell ref="M148:O148"/>
    <mergeCell ref="M157:O157"/>
    <mergeCell ref="M149:O149"/>
    <mergeCell ref="M150:O150"/>
    <mergeCell ref="M151:O151"/>
    <mergeCell ref="B154:C154"/>
    <mergeCell ref="B155:C155"/>
    <mergeCell ref="B156:C156"/>
    <mergeCell ref="B157:C157"/>
    <mergeCell ref="M155:O155"/>
    <mergeCell ref="M156:O156"/>
    <mergeCell ref="B161:C161"/>
    <mergeCell ref="B162:C162"/>
    <mergeCell ref="B163:C163"/>
    <mergeCell ref="B164:C164"/>
    <mergeCell ref="B165:C165"/>
    <mergeCell ref="B166:C166"/>
    <mergeCell ref="B167:C167"/>
    <mergeCell ref="B168:C168"/>
    <mergeCell ref="M162:O162"/>
    <mergeCell ref="M163:O163"/>
    <mergeCell ref="M164:O164"/>
    <mergeCell ref="M165:O165"/>
    <mergeCell ref="M166:O166"/>
    <mergeCell ref="M167:O167"/>
    <mergeCell ref="M168:O168"/>
    <mergeCell ref="B158:C158"/>
    <mergeCell ref="M158:O158"/>
    <mergeCell ref="B159:C159"/>
    <mergeCell ref="M159:O159"/>
    <mergeCell ref="B160:C160"/>
    <mergeCell ref="M160:O160"/>
    <mergeCell ref="M161:O161"/>
    <mergeCell ref="M129:O129"/>
    <mergeCell ref="M130:O130"/>
    <mergeCell ref="M131:O131"/>
    <mergeCell ref="M132:O132"/>
    <mergeCell ref="M133:O133"/>
    <mergeCell ref="M134:O134"/>
    <mergeCell ref="M137:O137"/>
    <mergeCell ref="M138:O138"/>
    <mergeCell ref="M139:O139"/>
    <mergeCell ref="M140:O140"/>
    <mergeCell ref="M141:O141"/>
    <mergeCell ref="M142:O142"/>
    <mergeCell ref="M143:O143"/>
    <mergeCell ref="M144:O144"/>
    <mergeCell ref="M145:O145"/>
    <mergeCell ref="P137:T137"/>
    <mergeCell ref="P138:T151"/>
    <mergeCell ref="P154:T154"/>
    <mergeCell ref="P155:T168"/>
    <mergeCell ref="P117:R117"/>
    <mergeCell ref="P118:R118"/>
    <mergeCell ref="P119:R119"/>
    <mergeCell ref="P120:R120"/>
    <mergeCell ref="P122:T122"/>
    <mergeCell ref="P123:T134"/>
  </mergeCells>
  <conditionalFormatting sqref="I58:I67">
    <cfRule type="containsText" dxfId="80" priority="1" operator="containsText" text="5">
      <formula>NOT(ISERROR(SEARCH(("5"),(I58))))</formula>
    </cfRule>
    <cfRule type="containsText" dxfId="79" priority="2" operator="containsText" text="42">
      <formula>NOT(ISERROR(SEARCH(("42"),(I58))))</formula>
    </cfRule>
    <cfRule type="containsText" dxfId="78" priority="3" operator="containsText" text="Please fill in">
      <formula>NOT(ISERROR(SEARCH(("Please fill in"),(I58))))</formula>
    </cfRule>
  </conditionalFormatting>
  <dataValidations count="4">
    <dataValidation type="list" allowBlank="1" showErrorMessage="1" sqref="B9" xr:uid="{00000000-0002-0000-0B00-000001000000}">
      <formula1>"yes,no"</formula1>
    </dataValidation>
    <dataValidation type="list" allowBlank="1" sqref="G50:G54" xr:uid="{00000000-0002-0000-0B00-000002000000}">
      <formula1>"yes,no"</formula1>
    </dataValidation>
    <dataValidation type="list" allowBlank="1" showErrorMessage="1" sqref="B72:B86" xr:uid="{00000000-0002-0000-0B00-000003000000}">
      <formula1>DIOK!LocationNames</formula1>
    </dataValidation>
    <dataValidation type="list" allowBlank="1" showErrorMessage="1" sqref="D50:D54 H58:H68" xr:uid="{00000000-0002-0000-0B00-000004000000}">
      <formula1>DIOK!TypesOfTrainers</formula1>
    </dataValidation>
  </dataValidations>
  <pageMargins left="0.7" right="0.7" top="0.75" bottom="0.75" header="0" footer="0"/>
  <pageSetup paperSize="9" scale="40" orientation="landscape"/>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Constants!$H$6:$H$12</xm:f>
          </x14:formula1>
          <xm:sqref>B58:B68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1002"/>
  <sheetViews>
    <sheetView workbookViewId="0">
      <selection sqref="A1:C1"/>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38.1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55"/>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521</v>
      </c>
      <c r="C2" s="102"/>
      <c r="D2" s="17"/>
      <c r="E2" s="103" t="s">
        <v>685</v>
      </c>
      <c r="F2" s="527" t="s">
        <v>686</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5</v>
      </c>
      <c r="C3" s="530"/>
      <c r="D3" s="17"/>
      <c r="E3" s="106" t="s">
        <v>687</v>
      </c>
      <c r="F3" s="601"/>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v>44470</v>
      </c>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35</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1139.6448717948715</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688</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v>9</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SUM('DKV Euros'!$B$37:$B$51)</f>
        <v>68</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'DKV Euros'!LocationNames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SUMIF($B$91:$B$105,AD12,$F$91:$F$105)</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75</v>
      </c>
      <c r="BE14" s="17">
        <f t="shared" si="0"/>
        <v>75</v>
      </c>
      <c r="BF14" s="17">
        <f t="shared" si="0"/>
        <v>0</v>
      </c>
    </row>
    <row r="15" spans="1:58" ht="14.4">
      <c r="A15" s="117" t="str">
        <f>Constants!E6</f>
        <v>PT</v>
      </c>
      <c r="B15" s="17">
        <f>SUMIFS('DKV Euros'!$F$65:$F$87,'DKV Euros'!$B$65:$B$87, B$14,'DKV Euros'!$H$65:$H$87,$A15)*(1+Constants!$B$7)</f>
        <v>0</v>
      </c>
      <c r="C15" s="17">
        <f>SUMIFS('DKV Euros'!$F$65:$F$87,'DKV Euros'!$B$65:$B$87, C$14,'DKV Euros'!$H$65:$H$87,$A15)</f>
        <v>0</v>
      </c>
      <c r="D15" s="17">
        <f>SUMIFS('DKV Euros'!$F$65:$F$87,'DKV Euros'!$B$65:$B$87, D$14,'DKV Euros'!$H$65:$H$87,$A15)*(1+Constants!$B$7)</f>
        <v>0</v>
      </c>
      <c r="E15" s="17">
        <f>SUMIFS('DKV Euros'!$F$65:$F$87,'DKV Euros'!$B$65:$B$87, E$14,'DKV Euros'!$H$65:$H$87,$A15)*(1+Constants!$B$7)</f>
        <v>0</v>
      </c>
      <c r="F15" s="17">
        <f>SUMIFS('DKV Euros'!$F$65:$F$87,'DKV Euros'!$B$65:$B$87, F$14,'DKV Euros'!$H$65:$H$87,$A15)*(1+Constants!$B$7)</f>
        <v>0</v>
      </c>
      <c r="G15" s="117" t="s">
        <v>319</v>
      </c>
      <c r="H15" s="17">
        <f>SUMIF('DKV Euros'!$B$91:$B$106,"&lt;&gt;External",'DKV Euros'!$F$91:$F$106)</f>
        <v>150</v>
      </c>
      <c r="I15" s="118">
        <f>SUMIF('DKV Euros'!$B$91:$B$106,"External",'DKV Euros'!$F$91:$F$106)</f>
        <v>0</v>
      </c>
      <c r="J15" s="119">
        <f>SUM('DKV Euros'!$F$111:$F$154)</f>
        <v>3276</v>
      </c>
      <c r="K15" s="120">
        <f>IF(OR(ISBLANK(B7),ISBLANK(B9)), "ERROR",(MAX(MIN(J19*J16,B7*Constants!B14),0)*Constants!B15)+MAX(MIN(J20*J16,B7*Constants!B14),0)*Constants!B16)</f>
        <v>2136.3551282051285</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4125</v>
      </c>
      <c r="BF15" s="20">
        <f t="shared" si="1"/>
        <v>0</v>
      </c>
    </row>
    <row r="16" spans="1:58" ht="14.4">
      <c r="A16" s="117" t="str">
        <f>Constants!E7</f>
        <v>PT-V</v>
      </c>
      <c r="B16" s="17">
        <f>SUMIFS('DKV Euros'!$F$65:$F$87,'DKV Euros'!$B$65:$B$87, B$14,'DKV Euros'!$H$65:$H$87,$A16)*(1+Constants!$B$9)</f>
        <v>168</v>
      </c>
      <c r="C16" s="17">
        <f>SUMIFS('DKV Euros'!$F$65:$F$87,'DKV Euros'!$B$65:$B$87, C$14,'DKV Euros'!$H$65:$H$87,$A16)</f>
        <v>0</v>
      </c>
      <c r="D16" s="17">
        <f>SUMIFS('DKV Euros'!$F$65:$F$87,'DKV Euros'!$B$65:$B$87, D$14,'DKV Euros'!$H$65:$H$87,$A16)*(1+Constants!$B$9)</f>
        <v>0</v>
      </c>
      <c r="E16" s="17">
        <f>SUMIFS('DKV Euros'!$F$65:$F$87,'DKV Euros'!$B$65:$B$87, E$14,'DKV Euros'!$H$65:$H$87,$A16)*(1+Constants!$B$9)</f>
        <v>0</v>
      </c>
      <c r="F16" s="17">
        <f>SUMIFS('DKV Euros'!$F$65:$F$87,'DKV Euros'!$B$65:$B$87, F$14,'DKV Euros'!$H$65:$H$87,$A16)*(1+Constants!$B$9)</f>
        <v>0</v>
      </c>
      <c r="G16" s="117" t="s">
        <v>35</v>
      </c>
      <c r="H16" s="122">
        <f>SUM(AD15:CA15)</f>
        <v>4125</v>
      </c>
      <c r="I16" s="120">
        <f t="array" ref="I16">SUM(IF('DKV Euros'!$B$91:$B$106="External",'DKV Euros'!$F$91:$F$106*'DKV Euros'!$H$91:$H$106,0))</f>
        <v>0</v>
      </c>
      <c r="J16" s="122">
        <f>J15-Constants!B13*B7</f>
        <v>2926</v>
      </c>
      <c r="K16" s="124">
        <f>IF(OR(ISBLANK(B7),ISBLANK(B9)), "ERROR",)</f>
        <v>0</v>
      </c>
      <c r="L16" s="121" t="s">
        <v>60</v>
      </c>
      <c r="M16" s="120">
        <f>J15-K15</f>
        <v>1139.6448717948715</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SUMIFS('DKV Euros'!$F$65:$F$87,'DKV Euros'!$B$65:$B$87, B$14,'DKV Euros'!$H$65:$H$87,$A17)*(1+Constants!$B$7)</f>
        <v>0</v>
      </c>
      <c r="C17" s="17">
        <f>SUMIFS('DKV Euros'!$F$65:$F$87,'DKV Euros'!$B$65:$B$87, C$14,'DKV Euros'!$H$65:$H$87,$A17)</f>
        <v>0</v>
      </c>
      <c r="D17" s="17">
        <f>SUMIFS('DKV Euros'!$F$65:$F$87,'DKV Euros'!$B$65:$B$87, D$14,'DKV Euros'!$H$65:$H$87,$A17)*(1+Constants!$B$7)</f>
        <v>0</v>
      </c>
      <c r="E17" s="17">
        <f>SUMIFS('DKV Euros'!$F$65:$F$87,'DKV Euros'!$B$65:$B$87, E$14,'DKV Euros'!$H$65:$H$87,$A17)*(1+Constants!$B$7)</f>
        <v>0</v>
      </c>
      <c r="F17" s="17">
        <f>SUMIFS('DKV Euros'!$F$65:$F$87,'DKV Euros'!$B$65:$B$87, F$14,'DKV Euros'!$H$65:$H$87,$A17)*(1+Constants!$B$7)</f>
        <v>0</v>
      </c>
      <c r="G17" s="117"/>
      <c r="H17" s="122"/>
      <c r="I17" s="120"/>
      <c r="J17" s="270">
        <f>SUM(F112:F128)</f>
        <v>2513</v>
      </c>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SUMIFS('DKV Euros'!$F$65:$F$87,'DKV Euros'!$B$65:$B$87, B$14,'DKV Euros'!$H$65:$H$87,$A18)</f>
        <v>240</v>
      </c>
      <c r="C18" s="17">
        <f>SUMIFS('DKV Euros'!$F$65:$F$87,'DKV Euros'!$B$65:$B$87, C$14,'DKV Euros'!$H$65:$H$87,$A18)</f>
        <v>0</v>
      </c>
      <c r="D18" s="17">
        <f>SUMIFS('DKV Euros'!$F$65:$F$87,'DKV Euros'!$B$65:$B$87, D$14,'DKV Euros'!$H$65:$H$87,$A18)</f>
        <v>0</v>
      </c>
      <c r="E18" s="17">
        <f>SUMIFS('DKV Euros'!$F$65:$F$87,'DKV Euros'!$B$65:$B$87, E$14,'DKV Euros'!$H$65:$H$87,$A18)</f>
        <v>120</v>
      </c>
      <c r="F18" s="17">
        <f>SUMIFS('DKV Euros'!$F$65:$F$87,'DKV Euros'!$B$65:$B$87, F$14,'DKV Euros'!$H$65:$H$87,$A18)</f>
        <v>0</v>
      </c>
      <c r="G18" s="117"/>
      <c r="H18" s="122"/>
      <c r="I18" s="120"/>
      <c r="J18" s="122">
        <f>SUM(F131:F144)</f>
        <v>763</v>
      </c>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SUMIFS('DKV Euros'!$F$65:$F$87,'DKV Euros'!$B$65:$B$87, B$14,'DKV Euros'!$H$65:$H$87,$A19)</f>
        <v>0</v>
      </c>
      <c r="C19" s="17">
        <f>SUMIFS('DKV Euros'!$F$65:$F$87,'DKV Euros'!$B$65:$B$87, C$14,'DKV Euros'!$H$65:$H$87,$A19)</f>
        <v>0</v>
      </c>
      <c r="D19" s="17">
        <f>SUMIFS('DKV Euros'!$F$65:$F$87,'DKV Euros'!$B$65:$B$87, D$14,'DKV Euros'!$H$65:$H$87,$A19)</f>
        <v>0</v>
      </c>
      <c r="E19" s="17">
        <f>SUMIFS('DKV Euros'!$F$65:$F$87,'DKV Euros'!$B$65:$B$87, E$14,'DKV Euros'!$H$65:$H$87,$A19)</f>
        <v>0</v>
      </c>
      <c r="F19" s="17">
        <f>SUMIFS('DKV Euros'!$F$65:$F$87,'DKV Euros'!$B$65:$B$87, F$14,'DKV Euros'!$H$65:$H$87,$A19)</f>
        <v>0</v>
      </c>
      <c r="G19" s="125"/>
      <c r="H19" s="17"/>
      <c r="I19" s="118"/>
      <c r="J19" s="123">
        <f>J17/(J17+J18)</f>
        <v>0.76709401709401714</v>
      </c>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SUM(IF('DKV Euros'!$B$65:$B$87=B$14,IF('DKV Euros'!$H$65:$H$87="PT-ZZP",'DKV Euros'!$F$65:$F$87*'DKV Euros'!$I$65:$I$87*(1+Constants!$B$7),0),0))</f>
        <v>0</v>
      </c>
      <c r="C20" s="122">
        <f t="array" ref="C20">SUM(IF('DKV Euros'!$B$65:$B$87=C$14,IF('DKV Euros'!$H$65:$H$87="PT-ZZP",'DKV Euros'!$F$65:$F$87*'DKV Euros'!$I$65:$I$87,0),0))</f>
        <v>0</v>
      </c>
      <c r="D20" s="122">
        <f t="array" ref="D20">SUM(IF('DKV Euros'!$B$65:$B$87=D$14,IF('DKV Euros'!$H$65:$H$87="PT-ZZP",'DKV Euros'!$F$65:$F$87*'DKV Euros'!$I$65:$I$87*(1+Constants!$B$7),0),0))</f>
        <v>0</v>
      </c>
      <c r="E20" s="122">
        <f t="array" ref="E20">SUM(IF('DKV Euros'!$B$65:$B$87=E$14,IF('DKV Euros'!$H$65:$H$87="PT-ZZP",'DKV Euros'!$F$65:$F$87*'DKV Euros'!$I$65:$I$87*(1+Constants!$B$7),0),0))</f>
        <v>0</v>
      </c>
      <c r="F20" s="122">
        <f t="array" ref="F20">SUM(IF('DKV Euros'!$B$65:$B$87=F$14,IF('DKV Euros'!$H$65:$H$87="PT-ZZP",'DKV Euros'!$F$65:$F$87*'DKV Euros'!$I$65:$I$87*(1+Constants!$B$7),0),0))</f>
        <v>0</v>
      </c>
      <c r="G20" s="125"/>
      <c r="H20" s="17"/>
      <c r="I20" s="118"/>
      <c r="J20" s="123">
        <f>J18/(J17+J18)</f>
        <v>0.23290598290598291</v>
      </c>
      <c r="K20" s="126"/>
      <c r="L20" s="121" t="s">
        <v>6</v>
      </c>
      <c r="M20" s="120">
        <f>SUM(M14:M19)</f>
        <v>1139.6448717948715</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SUM(IF('DKV Euros'!$B$65:$B$87=B$14,IF('DKV Euros'!$H$65:$H$87="Extern",'DKV Euros'!$F$65:$F$87*'DKV Euros'!$I$65:$I$87,0),0))</f>
        <v>0</v>
      </c>
      <c r="C21" s="122">
        <f t="array" ref="C21">SUM(IF('DKV Euros'!$B$65:$B$87=C$14,IF('DKV Euros'!$H$65:$H$87="Extern",'DKV Euros'!$F$65:$F$87*'DKV Euros'!$I$65:$I$87,0),0))</f>
        <v>0</v>
      </c>
      <c r="D21" s="122">
        <f t="array" ref="D21">SUM(IF('DKV Euros'!$B$65:$B$87=D$14,IF('DKV Euros'!$H$65:$H$87="Extern",'DKV Euros'!$F$65:$F$87*'DKV Euros'!$I$65:$I$87,0),0))</f>
        <v>0</v>
      </c>
      <c r="E21" s="122">
        <f t="array" ref="E21">SUM(IF('DKV Euros'!$B$65:$B$87=E$14,IF('DKV Euros'!$H$65:$H$87="Extern",'DKV Euros'!$F$65:$F$87*'DKV Euros'!$I$65:$I$87,0),0))</f>
        <v>0</v>
      </c>
      <c r="F21" s="120">
        <f t="array" ref="F21">SUM(IF('DKV Euros'!$B$65:$B$87=F$14,IF('DKV Euros'!$H$65:$H$87="Extern",'DKV Euros'!$F$65:$F$87*'DKV Euros'!$I$65:$I$87,0),0))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SUMIFS('DKV Euros'!$F$65:$F$87,'DKV Euros'!$B$65:$B$87,"Mentorship",'DKV Euros'!$H$65:$H$87,"PT-V")*Constants!B8+SUMIFS('DKV Euros'!$F$65:$F$87,'DKV Euros'!$B$65:$B$87,"Mentorship",'DKV Euros'!$H$65:$H$87,"PT")*Constants!B6+SUMPRODUCT(IF('DKV Euros'!$B$65:$B$87="Mentorship",IF('DKV Euros'!$H$65:$H$87="PT-ZZP",'DKV Euros'!$F$65:$F$87*'DKV Euros'!$I$65:$I$87,0)))</f>
        <v>0</v>
      </c>
    </row>
    <row r="23" spans="1:31" ht="15" customHeight="1">
      <c r="A23" s="133" t="s">
        <v>321</v>
      </c>
      <c r="B23" s="552"/>
      <c r="C23" s="552"/>
      <c r="D23" s="552"/>
      <c r="E23" s="552">
        <f>SUMIF('DKV Euros'!$B$65:$B$87,"External Trainer Course",'DKV Euros'!$I$65:$I$87)</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141" t="s">
        <v>689</v>
      </c>
      <c r="I36" s="734" t="s">
        <v>338</v>
      </c>
      <c r="J36" s="729"/>
      <c r="K36" s="735"/>
      <c r="L36" s="143"/>
      <c r="M36" s="143"/>
      <c r="N36" s="143"/>
      <c r="O36" s="143"/>
      <c r="P36" s="143"/>
      <c r="Q36" s="143"/>
      <c r="R36" s="143"/>
      <c r="S36" s="143"/>
      <c r="T36" s="143"/>
      <c r="U36" s="143"/>
      <c r="V36" s="140"/>
      <c r="W36" s="140"/>
      <c r="X36" s="140"/>
      <c r="Y36" s="140"/>
      <c r="Z36" s="144"/>
      <c r="AA36" s="140"/>
      <c r="AB36" s="140"/>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690</v>
      </c>
      <c r="B37" s="85">
        <v>8</v>
      </c>
      <c r="C37" s="150">
        <v>2</v>
      </c>
      <c r="D37" s="150">
        <v>40</v>
      </c>
      <c r="E37" s="229" t="s">
        <v>99</v>
      </c>
      <c r="F37" s="230" t="s">
        <v>342</v>
      </c>
      <c r="G37" s="147" t="s">
        <v>691</v>
      </c>
      <c r="H37" s="264" t="s">
        <v>99</v>
      </c>
      <c r="I37" s="736"/>
      <c r="J37" s="699"/>
      <c r="K37" s="737"/>
      <c r="L37" s="17"/>
      <c r="M37" s="17"/>
      <c r="N37" s="17"/>
      <c r="O37" s="17"/>
      <c r="P37" s="17"/>
      <c r="Q37" s="17"/>
      <c r="R37" s="17"/>
      <c r="S37" s="17"/>
      <c r="T37" s="17"/>
      <c r="U37" s="17"/>
      <c r="V37" s="17"/>
      <c r="W37" s="17"/>
      <c r="X37" s="17"/>
      <c r="Y37" s="17"/>
      <c r="Z37" s="18"/>
      <c r="AA37" s="17"/>
      <c r="AB37" s="17"/>
    </row>
    <row r="38" spans="1:58" ht="14.25" customHeight="1">
      <c r="A38" s="146" t="s">
        <v>692</v>
      </c>
      <c r="B38" s="85">
        <v>6</v>
      </c>
      <c r="C38" s="150">
        <v>2</v>
      </c>
      <c r="D38" s="150">
        <v>40</v>
      </c>
      <c r="E38" s="229" t="s">
        <v>99</v>
      </c>
      <c r="F38" s="230" t="s">
        <v>342</v>
      </c>
      <c r="G38" s="147" t="s">
        <v>691</v>
      </c>
      <c r="H38" s="264" t="s">
        <v>99</v>
      </c>
      <c r="I38" s="699"/>
      <c r="J38" s="699"/>
      <c r="K38" s="737"/>
      <c r="L38" s="17"/>
      <c r="M38" s="17"/>
      <c r="N38" s="17"/>
      <c r="O38" s="17"/>
      <c r="P38" s="17"/>
      <c r="Q38" s="17"/>
      <c r="R38" s="17"/>
      <c r="S38" s="17"/>
      <c r="T38" s="17"/>
      <c r="U38" s="17"/>
      <c r="V38" s="17"/>
      <c r="W38" s="17"/>
      <c r="X38" s="17"/>
      <c r="Y38" s="17"/>
      <c r="Z38" s="18"/>
      <c r="AA38" s="17"/>
      <c r="AB38" s="17"/>
    </row>
    <row r="39" spans="1:58" ht="14.25" customHeight="1">
      <c r="A39" s="146" t="s">
        <v>693</v>
      </c>
      <c r="B39" s="85">
        <v>2</v>
      </c>
      <c r="C39" s="150">
        <v>2</v>
      </c>
      <c r="D39" s="150">
        <v>40</v>
      </c>
      <c r="E39" s="229" t="s">
        <v>52</v>
      </c>
      <c r="F39" s="230" t="s">
        <v>342</v>
      </c>
      <c r="G39" s="147" t="s">
        <v>694</v>
      </c>
      <c r="H39" s="605" t="s">
        <v>695</v>
      </c>
      <c r="I39" s="699"/>
      <c r="J39" s="699"/>
      <c r="K39" s="737"/>
      <c r="L39" s="17"/>
      <c r="M39" s="17"/>
      <c r="N39" s="17"/>
      <c r="O39" s="17"/>
      <c r="P39" s="17"/>
      <c r="Q39" s="17"/>
      <c r="R39" s="17"/>
      <c r="S39" s="17"/>
      <c r="T39" s="17"/>
      <c r="U39" s="17"/>
      <c r="V39" s="17"/>
      <c r="W39" s="17"/>
      <c r="X39" s="17"/>
      <c r="Y39" s="17"/>
      <c r="Z39" s="18"/>
      <c r="AA39" s="17"/>
      <c r="AB39" s="17"/>
    </row>
    <row r="40" spans="1:58" ht="14.25" customHeight="1">
      <c r="A40" s="146" t="s">
        <v>696</v>
      </c>
      <c r="B40" s="85">
        <v>10</v>
      </c>
      <c r="C40" s="150">
        <v>1</v>
      </c>
      <c r="D40" s="150">
        <v>40</v>
      </c>
      <c r="E40" s="229" t="s">
        <v>52</v>
      </c>
      <c r="F40" s="230" t="s">
        <v>342</v>
      </c>
      <c r="G40" s="147"/>
      <c r="H40" s="23"/>
      <c r="I40" s="699"/>
      <c r="J40" s="699"/>
      <c r="K40" s="737"/>
      <c r="L40" s="17"/>
      <c r="M40" s="17"/>
      <c r="N40" s="17"/>
      <c r="O40" s="17"/>
      <c r="P40" s="17"/>
      <c r="Q40" s="17"/>
      <c r="R40" s="17"/>
      <c r="S40" s="17"/>
      <c r="T40" s="17"/>
      <c r="U40" s="17"/>
      <c r="V40" s="17"/>
      <c r="W40" s="17"/>
      <c r="X40" s="17"/>
      <c r="Y40" s="17"/>
      <c r="Z40" s="18"/>
      <c r="AA40" s="17"/>
      <c r="AB40" s="17"/>
    </row>
    <row r="41" spans="1:58" ht="14.25" customHeight="1">
      <c r="A41" s="146" t="s">
        <v>697</v>
      </c>
      <c r="B41" s="85">
        <v>12</v>
      </c>
      <c r="C41" s="150">
        <v>1</v>
      </c>
      <c r="D41" s="150">
        <v>40</v>
      </c>
      <c r="E41" s="229" t="s">
        <v>52</v>
      </c>
      <c r="F41" s="230" t="s">
        <v>342</v>
      </c>
      <c r="G41" s="147"/>
      <c r="H41" s="23"/>
      <c r="I41" s="699"/>
      <c r="J41" s="699"/>
      <c r="K41" s="737"/>
      <c r="L41" s="17"/>
      <c r="M41" s="17"/>
      <c r="N41" s="17"/>
      <c r="O41" s="17"/>
      <c r="P41" s="17"/>
      <c r="Q41" s="17"/>
      <c r="R41" s="17"/>
      <c r="S41" s="17"/>
      <c r="T41" s="17"/>
      <c r="U41" s="17"/>
      <c r="V41" s="17"/>
      <c r="W41" s="17"/>
      <c r="X41" s="17"/>
      <c r="Y41" s="17"/>
      <c r="Z41" s="18"/>
      <c r="AA41" s="17"/>
      <c r="AB41" s="17"/>
    </row>
    <row r="42" spans="1:58" ht="14.25" customHeight="1">
      <c r="A42" s="146" t="s">
        <v>698</v>
      </c>
      <c r="B42" s="85">
        <v>2</v>
      </c>
      <c r="C42" s="150">
        <v>1</v>
      </c>
      <c r="D42" s="150">
        <v>40</v>
      </c>
      <c r="E42" s="229" t="s">
        <v>52</v>
      </c>
      <c r="F42" s="230" t="s">
        <v>342</v>
      </c>
      <c r="G42" s="147"/>
      <c r="H42" s="23"/>
      <c r="I42" s="699"/>
      <c r="J42" s="699"/>
      <c r="K42" s="737"/>
      <c r="L42" s="17"/>
      <c r="M42" s="17"/>
      <c r="N42" s="17"/>
      <c r="O42" s="17"/>
      <c r="P42" s="17"/>
      <c r="Q42" s="17"/>
      <c r="R42" s="17"/>
      <c r="S42" s="17"/>
      <c r="T42" s="17"/>
      <c r="U42" s="17"/>
      <c r="V42" s="17"/>
      <c r="W42" s="17"/>
      <c r="X42" s="17"/>
      <c r="Y42" s="17"/>
      <c r="Z42" s="18"/>
      <c r="AA42" s="17"/>
      <c r="AB42" s="17"/>
    </row>
    <row r="43" spans="1:58" ht="14.25" customHeight="1">
      <c r="A43" s="146"/>
      <c r="B43" s="85"/>
      <c r="C43" s="150"/>
      <c r="D43" s="150"/>
      <c r="E43" s="229"/>
      <c r="F43" s="152"/>
      <c r="G43" s="147"/>
      <c r="H43" s="23"/>
      <c r="I43" s="699"/>
      <c r="J43" s="699"/>
      <c r="K43" s="737"/>
      <c r="L43" s="17"/>
      <c r="M43" s="17"/>
      <c r="N43" s="17"/>
      <c r="O43" s="17"/>
      <c r="P43" s="17"/>
      <c r="Q43" s="17"/>
      <c r="R43" s="17"/>
      <c r="S43" s="17"/>
      <c r="T43" s="17"/>
      <c r="U43" s="17"/>
      <c r="V43" s="17"/>
      <c r="W43" s="17"/>
      <c r="X43" s="17"/>
      <c r="Y43" s="17"/>
      <c r="Z43" s="18"/>
      <c r="AA43" s="17"/>
      <c r="AB43" s="17"/>
    </row>
    <row r="44" spans="1:58" ht="14.25" customHeight="1">
      <c r="A44" s="146"/>
      <c r="B44" s="85"/>
      <c r="C44" s="150"/>
      <c r="D44" s="150"/>
      <c r="E44" s="229"/>
      <c r="F44" s="152"/>
      <c r="G44" s="147"/>
      <c r="H44" s="153"/>
      <c r="I44" s="699"/>
      <c r="J44" s="699"/>
      <c r="K44" s="737"/>
      <c r="L44" s="17"/>
      <c r="M44" s="17"/>
      <c r="N44" s="17"/>
      <c r="O44" s="17"/>
      <c r="P44" s="17"/>
      <c r="Q44" s="17"/>
      <c r="R44" s="17"/>
      <c r="S44" s="17"/>
      <c r="T44" s="17"/>
      <c r="U44" s="17"/>
      <c r="V44" s="17"/>
      <c r="W44" s="17"/>
      <c r="X44" s="17"/>
      <c r="Y44" s="17"/>
      <c r="Z44" s="18"/>
      <c r="AA44" s="17"/>
      <c r="AB44" s="17"/>
    </row>
    <row r="45" spans="1:58" ht="14.25" customHeight="1">
      <c r="A45" s="146" t="s">
        <v>699</v>
      </c>
      <c r="B45" s="85">
        <v>6</v>
      </c>
      <c r="C45" s="150">
        <v>0.5</v>
      </c>
      <c r="D45" s="150">
        <v>30</v>
      </c>
      <c r="E45" s="229" t="s">
        <v>99</v>
      </c>
      <c r="F45" s="230" t="s">
        <v>342</v>
      </c>
      <c r="G45" s="147" t="s">
        <v>700</v>
      </c>
      <c r="H45" s="606" t="s">
        <v>695</v>
      </c>
      <c r="I45" s="699"/>
      <c r="J45" s="699"/>
      <c r="K45" s="737"/>
      <c r="L45" s="17"/>
      <c r="M45" s="17"/>
      <c r="N45" s="17"/>
      <c r="O45" s="17"/>
      <c r="P45" s="17"/>
      <c r="Q45" s="17"/>
      <c r="R45" s="17"/>
      <c r="S45" s="17"/>
      <c r="T45" s="17"/>
      <c r="U45" s="17"/>
      <c r="V45" s="17"/>
      <c r="W45" s="17"/>
      <c r="X45" s="17"/>
      <c r="Y45" s="17"/>
      <c r="Z45" s="18"/>
      <c r="AA45" s="17"/>
      <c r="AB45" s="17"/>
    </row>
    <row r="46" spans="1:58" ht="14.25" customHeight="1">
      <c r="A46" s="146" t="s">
        <v>701</v>
      </c>
      <c r="B46" s="85">
        <v>12</v>
      </c>
      <c r="C46" s="150">
        <v>0.25</v>
      </c>
      <c r="D46" s="150">
        <v>30</v>
      </c>
      <c r="E46" s="229" t="s">
        <v>99</v>
      </c>
      <c r="F46" s="230" t="s">
        <v>342</v>
      </c>
      <c r="G46" s="147" t="s">
        <v>702</v>
      </c>
      <c r="H46" s="605" t="s">
        <v>695</v>
      </c>
      <c r="I46" s="699"/>
      <c r="J46" s="699"/>
      <c r="K46" s="737"/>
      <c r="L46" s="17"/>
      <c r="M46" s="17"/>
      <c r="N46" s="17"/>
      <c r="O46" s="17"/>
      <c r="P46" s="17"/>
      <c r="Q46" s="17"/>
      <c r="R46" s="17"/>
      <c r="S46" s="17"/>
      <c r="T46" s="17"/>
      <c r="U46" s="17"/>
      <c r="V46" s="17"/>
      <c r="W46" s="17"/>
      <c r="X46" s="17"/>
      <c r="Y46" s="17"/>
      <c r="Z46" s="18"/>
      <c r="AA46" s="17"/>
      <c r="AB46" s="17"/>
    </row>
    <row r="47" spans="1:58" ht="14.25" customHeight="1">
      <c r="A47" s="146" t="s">
        <v>703</v>
      </c>
      <c r="B47" s="85">
        <v>10</v>
      </c>
      <c r="C47" s="150">
        <v>0.25</v>
      </c>
      <c r="D47" s="150">
        <v>30</v>
      </c>
      <c r="E47" s="229"/>
      <c r="F47" s="230" t="s">
        <v>342</v>
      </c>
      <c r="G47" s="147" t="s">
        <v>702</v>
      </c>
      <c r="H47" s="153"/>
      <c r="I47" s="699"/>
      <c r="J47" s="699"/>
      <c r="K47" s="737"/>
      <c r="L47" s="17"/>
      <c r="M47" s="17"/>
      <c r="N47" s="17"/>
      <c r="O47" s="17"/>
      <c r="P47" s="17"/>
      <c r="Q47" s="17"/>
      <c r="R47" s="17"/>
      <c r="S47" s="17"/>
      <c r="T47" s="17"/>
      <c r="U47" s="17"/>
      <c r="V47" s="17"/>
      <c r="W47" s="17"/>
      <c r="X47" s="17"/>
      <c r="Y47" s="17"/>
      <c r="Z47" s="18"/>
      <c r="AA47" s="17"/>
      <c r="AB47" s="17"/>
    </row>
    <row r="48" spans="1:58" ht="14.25" customHeight="1">
      <c r="A48" s="146"/>
      <c r="B48" s="85"/>
      <c r="C48" s="150"/>
      <c r="D48" s="150"/>
      <c r="E48" s="229"/>
      <c r="F48" s="152"/>
      <c r="G48" s="153"/>
      <c r="H48" s="153"/>
      <c r="I48" s="699"/>
      <c r="J48" s="699"/>
      <c r="K48" s="737"/>
      <c r="L48" s="17"/>
      <c r="M48" s="17"/>
      <c r="N48" s="17"/>
      <c r="O48" s="17"/>
      <c r="P48" s="17"/>
      <c r="Q48" s="17"/>
      <c r="R48" s="17"/>
      <c r="S48" s="17"/>
      <c r="T48" s="17"/>
      <c r="U48" s="17"/>
      <c r="V48" s="17"/>
      <c r="W48" s="17"/>
      <c r="X48" s="17"/>
      <c r="Y48" s="17"/>
      <c r="Z48" s="18"/>
      <c r="AA48" s="17"/>
      <c r="AB48" s="17"/>
    </row>
    <row r="49" spans="1:58" ht="15.75" customHeight="1">
      <c r="A49" s="146"/>
      <c r="B49" s="85"/>
      <c r="C49" s="150"/>
      <c r="D49" s="150"/>
      <c r="E49" s="229"/>
      <c r="F49" s="152"/>
      <c r="G49" s="153"/>
      <c r="H49" s="153"/>
      <c r="I49" s="699"/>
      <c r="J49" s="699"/>
      <c r="K49" s="737"/>
      <c r="L49" s="17"/>
      <c r="M49" s="17"/>
      <c r="N49" s="17"/>
      <c r="O49" s="17"/>
      <c r="P49" s="17"/>
      <c r="Q49" s="17"/>
      <c r="R49" s="17"/>
      <c r="S49" s="17"/>
      <c r="T49" s="17"/>
      <c r="U49" s="17"/>
      <c r="V49" s="17"/>
      <c r="W49" s="17"/>
      <c r="X49" s="17"/>
      <c r="Y49" s="17"/>
      <c r="Z49" s="17"/>
      <c r="AA49" s="17"/>
      <c r="AB49" s="17"/>
    </row>
    <row r="50" spans="1:58" ht="15.75" customHeight="1">
      <c r="A50" s="146"/>
      <c r="B50" s="85"/>
      <c r="C50" s="150"/>
      <c r="D50" s="150"/>
      <c r="E50" s="229"/>
      <c r="F50" s="152"/>
      <c r="G50" s="153"/>
      <c r="H50" s="153"/>
      <c r="I50" s="699"/>
      <c r="J50" s="699"/>
      <c r="K50" s="737"/>
      <c r="L50" s="17"/>
      <c r="M50" s="17"/>
      <c r="N50" s="17"/>
      <c r="O50" s="17"/>
      <c r="P50" s="17"/>
      <c r="Q50" s="17"/>
      <c r="R50" s="17"/>
      <c r="S50" s="17"/>
      <c r="T50" s="17"/>
      <c r="U50" s="17"/>
      <c r="V50" s="17"/>
      <c r="W50" s="17"/>
      <c r="X50" s="17"/>
      <c r="Y50" s="17"/>
      <c r="Z50" s="17"/>
      <c r="AA50" s="17"/>
      <c r="AB50" s="17"/>
    </row>
    <row r="51" spans="1:58" ht="15.75" customHeight="1">
      <c r="A51" s="146"/>
      <c r="B51" s="85"/>
      <c r="C51" s="150"/>
      <c r="D51" s="150"/>
      <c r="E51" s="229"/>
      <c r="F51" s="152"/>
      <c r="G51" s="153"/>
      <c r="H51" s="153"/>
      <c r="I51" s="738"/>
      <c r="J51" s="738"/>
      <c r="K51" s="739"/>
      <c r="L51" s="17"/>
      <c r="M51" s="17"/>
      <c r="N51" s="17"/>
      <c r="O51" s="17"/>
      <c r="P51" s="17"/>
      <c r="Q51" s="17"/>
      <c r="R51" s="17"/>
      <c r="S51" s="17"/>
      <c r="T51" s="17"/>
      <c r="U51" s="17"/>
      <c r="V51" s="17"/>
      <c r="W51" s="17"/>
      <c r="X51" s="17"/>
      <c r="Y51" s="17"/>
      <c r="Z51" s="17"/>
      <c r="AA51" s="17"/>
      <c r="AB51" s="17"/>
    </row>
    <row r="52" spans="1:58" ht="15.75" customHeight="1">
      <c r="A52" s="19"/>
      <c r="B52" s="19"/>
      <c r="C52" s="19"/>
      <c r="D52" s="19"/>
      <c r="E52" s="19"/>
      <c r="F52" s="19"/>
      <c r="G52" s="18"/>
      <c r="H52" s="18"/>
      <c r="I52" s="18"/>
      <c r="J52" s="18"/>
      <c r="K52" s="18"/>
      <c r="L52" s="18"/>
      <c r="M52" s="18"/>
      <c r="N52" s="18"/>
      <c r="O52" s="18"/>
      <c r="P52" s="18"/>
      <c r="Q52" s="17"/>
      <c r="R52" s="18"/>
      <c r="S52" s="18"/>
      <c r="T52" s="18"/>
      <c r="U52" s="18"/>
      <c r="V52" s="18"/>
      <c r="W52" s="18"/>
      <c r="X52" s="18"/>
      <c r="Y52" s="18"/>
      <c r="Z52" s="18"/>
      <c r="AA52" s="18"/>
      <c r="AB52" s="18"/>
      <c r="AC52" s="18"/>
      <c r="AD52" s="18"/>
    </row>
    <row r="53" spans="1:58" ht="15.75" customHeight="1">
      <c r="A53" s="553" t="s">
        <v>344</v>
      </c>
      <c r="B53" s="543"/>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9"/>
      <c r="AC53" s="17"/>
      <c r="AD53" s="17"/>
    </row>
    <row r="54" spans="1:58" ht="15" customHeight="1">
      <c r="A54" s="139" t="s">
        <v>331</v>
      </c>
      <c r="B54" s="140" t="s">
        <v>332</v>
      </c>
      <c r="C54" s="139" t="s">
        <v>345</v>
      </c>
      <c r="D54" s="139" t="s">
        <v>346</v>
      </c>
      <c r="E54" s="139" t="s">
        <v>347</v>
      </c>
      <c r="F54" s="139" t="s">
        <v>348</v>
      </c>
      <c r="G54" s="139" t="s">
        <v>349</v>
      </c>
      <c r="H54" s="141" t="s">
        <v>337</v>
      </c>
      <c r="I54" s="734" t="s">
        <v>338</v>
      </c>
      <c r="J54" s="729"/>
      <c r="K54" s="735"/>
      <c r="L54" s="143"/>
      <c r="M54" s="143"/>
      <c r="N54" s="143"/>
      <c r="O54" s="143"/>
      <c r="P54" s="143"/>
      <c r="Q54" s="143"/>
      <c r="R54" s="143"/>
      <c r="S54" s="143"/>
      <c r="T54" s="143"/>
      <c r="U54" s="143"/>
      <c r="V54" s="140"/>
      <c r="W54" s="140"/>
      <c r="X54" s="140"/>
      <c r="Y54" s="140"/>
      <c r="Z54" s="144"/>
      <c r="AA54" s="140"/>
      <c r="AB54" s="140"/>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row>
    <row r="55" spans="1:58" ht="14.25" customHeight="1">
      <c r="A55" s="146" t="s">
        <v>704</v>
      </c>
      <c r="B55" s="85">
        <v>8</v>
      </c>
      <c r="C55" s="150" t="s">
        <v>705</v>
      </c>
      <c r="D55" s="150" t="s">
        <v>99</v>
      </c>
      <c r="E55" s="152">
        <v>0.5</v>
      </c>
      <c r="F55" s="180">
        <v>0.75</v>
      </c>
      <c r="G55" s="17" t="s">
        <v>353</v>
      </c>
      <c r="H55" s="153"/>
      <c r="I55" s="716"/>
      <c r="J55" s="699"/>
      <c r="K55" s="737"/>
      <c r="L55" s="17"/>
      <c r="M55" s="17"/>
      <c r="N55" s="17"/>
      <c r="O55" s="17"/>
      <c r="P55" s="17"/>
      <c r="Q55" s="17"/>
      <c r="R55" s="17"/>
      <c r="S55" s="17"/>
      <c r="T55" s="17"/>
      <c r="U55" s="17"/>
      <c r="V55" s="17"/>
      <c r="W55" s="17"/>
      <c r="X55" s="17"/>
      <c r="Y55" s="17"/>
      <c r="Z55" s="18"/>
      <c r="AA55" s="17"/>
      <c r="AB55" s="17"/>
    </row>
    <row r="56" spans="1:58" ht="14.25" customHeight="1">
      <c r="A56" s="146" t="s">
        <v>704</v>
      </c>
      <c r="B56" s="85">
        <v>8</v>
      </c>
      <c r="C56" s="150"/>
      <c r="D56" s="150" t="s">
        <v>52</v>
      </c>
      <c r="E56" s="151">
        <v>2</v>
      </c>
      <c r="F56" s="152">
        <v>3</v>
      </c>
      <c r="G56" s="17"/>
      <c r="H56" s="153"/>
      <c r="I56" s="699"/>
      <c r="J56" s="699"/>
      <c r="K56" s="737"/>
      <c r="L56" s="17"/>
      <c r="M56" s="17"/>
      <c r="N56" s="17"/>
      <c r="O56" s="17"/>
      <c r="P56" s="17"/>
      <c r="Q56" s="17"/>
      <c r="R56" s="17"/>
      <c r="S56" s="17"/>
      <c r="T56" s="17"/>
      <c r="U56" s="17"/>
      <c r="V56" s="17"/>
      <c r="W56" s="17"/>
      <c r="X56" s="17"/>
      <c r="Y56" s="17"/>
      <c r="Z56" s="18"/>
      <c r="AA56" s="17"/>
      <c r="AB56" s="17"/>
    </row>
    <row r="57" spans="1:58" ht="15.75" customHeight="1">
      <c r="A57" s="17" t="s">
        <v>692</v>
      </c>
      <c r="B57" s="85">
        <v>6</v>
      </c>
      <c r="C57" s="17" t="s">
        <v>706</v>
      </c>
      <c r="D57" s="150" t="s">
        <v>99</v>
      </c>
      <c r="E57" s="151">
        <v>1</v>
      </c>
      <c r="F57" s="152">
        <v>1.5</v>
      </c>
      <c r="G57" s="157" t="s">
        <v>353</v>
      </c>
      <c r="H57" s="17"/>
      <c r="I57" s="699"/>
      <c r="J57" s="699"/>
      <c r="K57" s="737"/>
      <c r="L57" s="17"/>
      <c r="M57" s="17"/>
      <c r="N57" s="17"/>
      <c r="O57" s="17"/>
      <c r="P57" s="17"/>
      <c r="Q57" s="17"/>
      <c r="R57" s="17"/>
      <c r="S57" s="17"/>
      <c r="T57" s="17"/>
      <c r="U57" s="17"/>
      <c r="V57" s="17"/>
      <c r="W57" s="17"/>
      <c r="X57" s="17"/>
      <c r="Y57" s="17"/>
      <c r="Z57" s="17"/>
      <c r="AA57" s="17"/>
      <c r="AB57" s="17"/>
    </row>
    <row r="58" spans="1:58" ht="15.75" customHeight="1">
      <c r="A58" s="17" t="s">
        <v>692</v>
      </c>
      <c r="B58" s="85">
        <v>6</v>
      </c>
      <c r="C58" s="17"/>
      <c r="D58" s="150" t="s">
        <v>52</v>
      </c>
      <c r="E58" s="151">
        <v>1</v>
      </c>
      <c r="F58" s="152">
        <v>1.5</v>
      </c>
      <c r="G58" s="157"/>
      <c r="H58" s="17"/>
      <c r="I58" s="699"/>
      <c r="J58" s="699"/>
      <c r="K58" s="737"/>
      <c r="L58" s="17"/>
      <c r="M58" s="17"/>
      <c r="N58" s="17"/>
      <c r="O58" s="17"/>
      <c r="P58" s="17"/>
      <c r="Q58" s="17"/>
      <c r="R58" s="17"/>
      <c r="S58" s="17"/>
      <c r="T58" s="17"/>
      <c r="U58" s="17"/>
      <c r="V58" s="17"/>
      <c r="W58" s="17"/>
      <c r="X58" s="17"/>
      <c r="Y58" s="17"/>
      <c r="Z58" s="17"/>
      <c r="AA58" s="17"/>
      <c r="AB58" s="17"/>
    </row>
    <row r="59" spans="1:58" ht="15.75" customHeight="1">
      <c r="A59" s="17" t="s">
        <v>693</v>
      </c>
      <c r="B59" s="151">
        <v>2</v>
      </c>
      <c r="C59" s="151"/>
      <c r="D59" s="151" t="s">
        <v>52</v>
      </c>
      <c r="E59" s="152">
        <v>2</v>
      </c>
      <c r="F59" s="152">
        <v>1.5</v>
      </c>
      <c r="G59" s="157" t="s">
        <v>353</v>
      </c>
      <c r="H59" s="605"/>
      <c r="I59" s="699"/>
      <c r="J59" s="699"/>
      <c r="K59" s="737"/>
      <c r="L59" s="17"/>
      <c r="M59" s="17"/>
      <c r="N59" s="17"/>
      <c r="O59" s="17"/>
      <c r="P59" s="17"/>
      <c r="Q59" s="17"/>
      <c r="R59" s="17"/>
      <c r="S59" s="17"/>
      <c r="T59" s="17"/>
      <c r="U59" s="17"/>
      <c r="V59" s="17"/>
      <c r="W59" s="17"/>
      <c r="X59" s="17"/>
      <c r="Y59" s="17"/>
      <c r="Z59" s="17"/>
      <c r="AA59" s="17"/>
      <c r="AB59" s="17"/>
    </row>
    <row r="60" spans="1:58" ht="15.75" customHeight="1">
      <c r="A60" s="271"/>
      <c r="B60" s="607"/>
      <c r="C60" s="607"/>
      <c r="D60" s="607"/>
      <c r="E60" s="607"/>
      <c r="F60" s="607"/>
      <c r="G60" s="607"/>
      <c r="H60" s="272"/>
      <c r="I60" s="738"/>
      <c r="J60" s="738"/>
      <c r="K60" s="739"/>
      <c r="L60" s="17"/>
      <c r="M60" s="17"/>
      <c r="N60" s="17"/>
      <c r="O60" s="17"/>
      <c r="P60" s="17"/>
      <c r="Q60" s="17"/>
      <c r="R60" s="17"/>
      <c r="S60" s="17"/>
      <c r="T60" s="17"/>
      <c r="U60" s="17"/>
      <c r="V60" s="17"/>
      <c r="W60" s="17"/>
      <c r="X60" s="17"/>
      <c r="Y60" s="17"/>
      <c r="Z60" s="17"/>
      <c r="AA60" s="17"/>
      <c r="AB60" s="17"/>
    </row>
    <row r="61" spans="1:58" ht="15.75" customHeight="1">
      <c r="A61" s="16"/>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row>
    <row r="62" spans="1:58" ht="15.75" customHeight="1">
      <c r="A62" s="16"/>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row>
    <row r="63" spans="1:58" ht="15.75" customHeight="1">
      <c r="A63" s="159" t="s">
        <v>357</v>
      </c>
      <c r="B63" s="554"/>
      <c r="C63" s="554"/>
      <c r="D63" s="554"/>
      <c r="E63" s="554"/>
      <c r="F63" s="554"/>
      <c r="G63" s="554"/>
      <c r="H63" s="554"/>
      <c r="I63" s="554"/>
      <c r="J63" s="17"/>
      <c r="K63" s="17"/>
      <c r="L63" s="17"/>
      <c r="M63" s="17"/>
      <c r="N63" s="17"/>
      <c r="O63" s="17"/>
      <c r="P63" s="17"/>
      <c r="Q63" s="17"/>
      <c r="R63" s="17"/>
      <c r="S63" s="17"/>
      <c r="T63" s="17"/>
      <c r="U63" s="17"/>
      <c r="V63" s="17"/>
      <c r="W63" s="17"/>
      <c r="X63" s="17"/>
      <c r="Y63" s="17"/>
      <c r="Z63" s="17"/>
      <c r="AA63" s="17"/>
      <c r="AB63" s="17"/>
      <c r="AC63" s="17"/>
      <c r="AD63" s="17"/>
    </row>
    <row r="64" spans="1:58" ht="15.75" customHeight="1">
      <c r="A64" s="160" t="s">
        <v>358</v>
      </c>
      <c r="B64" s="16" t="s">
        <v>359</v>
      </c>
      <c r="C64" s="16" t="s">
        <v>360</v>
      </c>
      <c r="D64" s="16" t="s">
        <v>361</v>
      </c>
      <c r="E64" s="16" t="s">
        <v>362</v>
      </c>
      <c r="F64" s="16" t="s">
        <v>363</v>
      </c>
      <c r="G64" s="16" t="s">
        <v>364</v>
      </c>
      <c r="H64" s="16" t="s">
        <v>335</v>
      </c>
      <c r="I64" s="16" t="s">
        <v>365</v>
      </c>
      <c r="J64" s="16" t="s">
        <v>366</v>
      </c>
      <c r="K64" s="714" t="s">
        <v>367</v>
      </c>
      <c r="L64" s="729"/>
      <c r="M64" s="730"/>
      <c r="N64" s="16"/>
      <c r="O64" s="17"/>
      <c r="P64" s="17"/>
      <c r="Q64" s="17"/>
      <c r="R64" s="17"/>
      <c r="S64" s="17"/>
      <c r="T64" s="17"/>
      <c r="U64" s="17"/>
      <c r="V64" s="17"/>
      <c r="W64" s="17"/>
      <c r="X64" s="17"/>
      <c r="Y64" s="17"/>
      <c r="Z64" s="17"/>
      <c r="AA64" s="17"/>
      <c r="AB64" s="17"/>
    </row>
    <row r="65" spans="1:28" ht="15.75" customHeight="1">
      <c r="A65" s="273" t="s">
        <v>707</v>
      </c>
      <c r="B65" s="163" t="s">
        <v>582</v>
      </c>
      <c r="C65" s="152"/>
      <c r="D65" s="152"/>
      <c r="E65" s="152"/>
      <c r="F65" s="152">
        <v>0</v>
      </c>
      <c r="G65" s="231"/>
      <c r="H65" s="163" t="s">
        <v>582</v>
      </c>
      <c r="I65" s="186">
        <v>0</v>
      </c>
      <c r="J65" s="17"/>
      <c r="K65" s="723" t="s">
        <v>708</v>
      </c>
      <c r="L65" s="699"/>
      <c r="M65" s="724"/>
      <c r="N65" s="17"/>
      <c r="O65" s="17"/>
      <c r="P65" s="17"/>
      <c r="Q65" s="17"/>
      <c r="R65" s="17"/>
      <c r="S65" s="17"/>
      <c r="T65" s="17"/>
      <c r="U65" s="17"/>
      <c r="V65" s="17"/>
      <c r="W65" s="17"/>
      <c r="X65" s="17"/>
      <c r="Y65" s="17"/>
      <c r="Z65" s="17"/>
      <c r="AA65" s="17"/>
      <c r="AB65" s="17"/>
    </row>
    <row r="66" spans="1:28" ht="15.75" customHeight="1">
      <c r="A66" s="17" t="s">
        <v>709</v>
      </c>
      <c r="B66" s="163" t="s">
        <v>97</v>
      </c>
      <c r="C66" s="152">
        <v>15</v>
      </c>
      <c r="D66" s="152">
        <v>0.5</v>
      </c>
      <c r="E66" s="180">
        <v>0.75</v>
      </c>
      <c r="F66" s="152">
        <v>22.5</v>
      </c>
      <c r="G66" s="274" t="s">
        <v>705</v>
      </c>
      <c r="H66" s="163" t="s">
        <v>99</v>
      </c>
      <c r="I66" s="186" t="s">
        <v>342</v>
      </c>
      <c r="J66" s="17" t="s">
        <v>710</v>
      </c>
      <c r="K66" s="725"/>
      <c r="L66" s="699"/>
      <c r="M66" s="724"/>
      <c r="N66" s="17"/>
      <c r="O66" s="17"/>
      <c r="P66" s="17"/>
      <c r="Q66" s="17"/>
      <c r="R66" s="17"/>
      <c r="S66" s="17"/>
      <c r="T66" s="17"/>
      <c r="U66" s="17"/>
      <c r="V66" s="17"/>
      <c r="W66" s="17"/>
      <c r="X66" s="17"/>
      <c r="Y66" s="17"/>
      <c r="Z66" s="17"/>
      <c r="AA66" s="17"/>
      <c r="AB66" s="17"/>
    </row>
    <row r="67" spans="1:28" ht="15.75" customHeight="1">
      <c r="A67" s="183" t="s">
        <v>692</v>
      </c>
      <c r="B67" s="17" t="s">
        <v>97</v>
      </c>
      <c r="C67" s="275">
        <v>15</v>
      </c>
      <c r="D67" s="152">
        <v>1</v>
      </c>
      <c r="E67" s="85">
        <v>1.5</v>
      </c>
      <c r="F67" s="85">
        <v>22.5</v>
      </c>
      <c r="G67" s="17" t="s">
        <v>711</v>
      </c>
      <c r="H67" s="163" t="s">
        <v>99</v>
      </c>
      <c r="I67" s="276" t="s">
        <v>342</v>
      </c>
      <c r="J67" s="23"/>
      <c r="K67" s="725"/>
      <c r="L67" s="699"/>
      <c r="M67" s="724"/>
      <c r="N67" s="17"/>
      <c r="O67" s="17"/>
      <c r="P67" s="17"/>
      <c r="Q67" s="17"/>
      <c r="R67" s="17"/>
      <c r="S67" s="17"/>
      <c r="T67" s="17"/>
      <c r="U67" s="17"/>
      <c r="V67" s="17"/>
      <c r="W67" s="17"/>
      <c r="X67" s="17"/>
      <c r="Y67" s="17"/>
      <c r="Z67" s="17"/>
      <c r="AA67" s="17"/>
      <c r="AB67" s="17"/>
    </row>
    <row r="68" spans="1:28" ht="15.75" customHeight="1">
      <c r="A68" s="17" t="s">
        <v>712</v>
      </c>
      <c r="B68" s="163" t="s">
        <v>97</v>
      </c>
      <c r="C68" s="152">
        <v>15</v>
      </c>
      <c r="D68" s="152">
        <v>1</v>
      </c>
      <c r="E68" s="152">
        <v>1.5</v>
      </c>
      <c r="F68" s="152">
        <v>22.5</v>
      </c>
      <c r="G68" s="163"/>
      <c r="H68" s="163" t="s">
        <v>52</v>
      </c>
      <c r="I68" s="186" t="s">
        <v>342</v>
      </c>
      <c r="J68" s="17" t="s">
        <v>713</v>
      </c>
      <c r="K68" s="725"/>
      <c r="L68" s="699"/>
      <c r="M68" s="724"/>
      <c r="N68" s="17"/>
      <c r="O68" s="17"/>
      <c r="P68" s="17"/>
      <c r="Q68" s="17"/>
      <c r="R68" s="17"/>
      <c r="S68" s="17"/>
      <c r="T68" s="17"/>
      <c r="U68" s="17"/>
      <c r="V68" s="17"/>
      <c r="W68" s="17"/>
      <c r="X68" s="17"/>
      <c r="Y68" s="17"/>
      <c r="Z68" s="17"/>
      <c r="AA68" s="17"/>
      <c r="AB68" s="17"/>
    </row>
    <row r="69" spans="1:28" ht="15.75" customHeight="1">
      <c r="A69" s="17" t="s">
        <v>690</v>
      </c>
      <c r="B69" s="163" t="s">
        <v>97</v>
      </c>
      <c r="C69" s="152">
        <v>15</v>
      </c>
      <c r="D69" s="152">
        <v>2</v>
      </c>
      <c r="E69" s="152">
        <v>3</v>
      </c>
      <c r="F69" s="152">
        <v>45</v>
      </c>
      <c r="G69" s="163"/>
      <c r="H69" s="163" t="s">
        <v>52</v>
      </c>
      <c r="I69" s="186" t="s">
        <v>342</v>
      </c>
      <c r="J69" s="17" t="s">
        <v>713</v>
      </c>
      <c r="K69" s="725"/>
      <c r="L69" s="699"/>
      <c r="M69" s="724"/>
      <c r="N69" s="17"/>
      <c r="O69" s="17"/>
      <c r="P69" s="17"/>
      <c r="Q69" s="17"/>
      <c r="R69" s="17"/>
      <c r="S69" s="17"/>
      <c r="T69" s="17"/>
      <c r="U69" s="17"/>
      <c r="V69" s="17"/>
      <c r="W69" s="17"/>
      <c r="X69" s="17"/>
      <c r="Y69" s="17"/>
      <c r="Z69" s="17"/>
      <c r="AA69" s="17"/>
      <c r="AB69" s="17"/>
    </row>
    <row r="70" spans="1:28" ht="15.75" customHeight="1">
      <c r="A70" s="17" t="s">
        <v>714</v>
      </c>
      <c r="B70" s="163" t="s">
        <v>97</v>
      </c>
      <c r="C70" s="152">
        <v>15</v>
      </c>
      <c r="D70" s="152">
        <v>2</v>
      </c>
      <c r="E70" s="152">
        <v>1.5</v>
      </c>
      <c r="F70" s="152">
        <v>22.5</v>
      </c>
      <c r="G70" s="163"/>
      <c r="H70" s="163" t="s">
        <v>52</v>
      </c>
      <c r="I70" s="186" t="s">
        <v>342</v>
      </c>
      <c r="J70" s="17"/>
      <c r="K70" s="725"/>
      <c r="L70" s="699"/>
      <c r="M70" s="724"/>
      <c r="N70" s="17"/>
      <c r="O70" s="17"/>
      <c r="P70" s="17"/>
      <c r="Q70" s="17"/>
      <c r="R70" s="17"/>
      <c r="S70" s="17"/>
      <c r="T70" s="17"/>
      <c r="U70" s="17"/>
      <c r="V70" s="17"/>
      <c r="W70" s="17"/>
      <c r="X70" s="17"/>
      <c r="Y70" s="17"/>
      <c r="Z70" s="17"/>
      <c r="AA70" s="17"/>
      <c r="AB70" s="17"/>
    </row>
    <row r="71" spans="1:28" ht="15.75" customHeight="1">
      <c r="A71" s="17" t="s">
        <v>696</v>
      </c>
      <c r="B71" s="163" t="s">
        <v>105</v>
      </c>
      <c r="C71" s="152">
        <v>15</v>
      </c>
      <c r="D71" s="152">
        <v>1</v>
      </c>
      <c r="E71" s="152">
        <v>1.5</v>
      </c>
      <c r="F71" s="152">
        <v>22.5</v>
      </c>
      <c r="G71" s="163"/>
      <c r="H71" s="163" t="s">
        <v>52</v>
      </c>
      <c r="I71" s="186" t="s">
        <v>342</v>
      </c>
      <c r="J71" s="17" t="s">
        <v>715</v>
      </c>
      <c r="K71" s="725"/>
      <c r="L71" s="699"/>
      <c r="M71" s="724"/>
      <c r="N71" s="17"/>
      <c r="O71" s="17"/>
      <c r="P71" s="17"/>
      <c r="Q71" s="17"/>
      <c r="R71" s="17"/>
      <c r="S71" s="17"/>
      <c r="T71" s="17"/>
      <c r="U71" s="17"/>
      <c r="V71" s="17"/>
      <c r="W71" s="17"/>
      <c r="X71" s="17"/>
      <c r="Y71" s="17"/>
      <c r="Z71" s="17"/>
      <c r="AA71" s="17"/>
      <c r="AB71" s="17"/>
    </row>
    <row r="72" spans="1:28" ht="15.75" customHeight="1">
      <c r="A72" s="17" t="s">
        <v>697</v>
      </c>
      <c r="B72" s="163" t="s">
        <v>105</v>
      </c>
      <c r="C72" s="152">
        <v>15</v>
      </c>
      <c r="D72" s="152">
        <v>1</v>
      </c>
      <c r="E72" s="152">
        <v>1.5</v>
      </c>
      <c r="F72" s="152">
        <v>22.5</v>
      </c>
      <c r="G72" s="163"/>
      <c r="H72" s="163" t="s">
        <v>52</v>
      </c>
      <c r="I72" s="186" t="s">
        <v>342</v>
      </c>
      <c r="J72" s="17" t="s">
        <v>715</v>
      </c>
      <c r="K72" s="725"/>
      <c r="L72" s="699"/>
      <c r="M72" s="724"/>
      <c r="N72" s="17"/>
      <c r="O72" s="17"/>
      <c r="P72" s="17"/>
      <c r="Q72" s="17"/>
      <c r="R72" s="17"/>
      <c r="S72" s="17"/>
      <c r="T72" s="17"/>
      <c r="U72" s="17"/>
      <c r="V72" s="17"/>
      <c r="W72" s="17"/>
      <c r="X72" s="17"/>
      <c r="Y72" s="17"/>
      <c r="Z72" s="17"/>
      <c r="AA72" s="17"/>
      <c r="AB72" s="17"/>
    </row>
    <row r="73" spans="1:28" ht="15.75" customHeight="1">
      <c r="A73" s="16" t="s">
        <v>716</v>
      </c>
      <c r="B73" s="163"/>
      <c r="C73" s="152"/>
      <c r="D73" s="152"/>
      <c r="E73" s="152"/>
      <c r="F73" s="152">
        <v>0</v>
      </c>
      <c r="G73" s="163"/>
      <c r="H73" s="163" t="s">
        <v>582</v>
      </c>
      <c r="I73" s="186">
        <v>0</v>
      </c>
      <c r="J73" s="17"/>
      <c r="K73" s="725"/>
      <c r="L73" s="699"/>
      <c r="M73" s="724"/>
      <c r="N73" s="17"/>
      <c r="O73" s="17"/>
      <c r="P73" s="17"/>
      <c r="Q73" s="17"/>
      <c r="R73" s="17"/>
      <c r="S73" s="17"/>
      <c r="T73" s="17"/>
      <c r="U73" s="17"/>
      <c r="V73" s="17"/>
      <c r="W73" s="17"/>
      <c r="X73" s="17"/>
      <c r="Y73" s="17"/>
      <c r="Z73" s="17"/>
      <c r="AA73" s="17"/>
      <c r="AB73" s="17"/>
    </row>
    <row r="74" spans="1:28" ht="15.75" customHeight="1">
      <c r="A74" s="17" t="s">
        <v>704</v>
      </c>
      <c r="B74" s="163" t="s">
        <v>97</v>
      </c>
      <c r="C74" s="152">
        <v>25</v>
      </c>
      <c r="D74" s="152">
        <v>0.5</v>
      </c>
      <c r="E74" s="180">
        <v>0.75</v>
      </c>
      <c r="F74" s="152">
        <v>37.5</v>
      </c>
      <c r="G74" s="274" t="s">
        <v>705</v>
      </c>
      <c r="H74" s="163" t="s">
        <v>99</v>
      </c>
      <c r="I74" s="186" t="s">
        <v>342</v>
      </c>
      <c r="J74" s="17" t="s">
        <v>717</v>
      </c>
      <c r="K74" s="725"/>
      <c r="L74" s="699"/>
      <c r="M74" s="724"/>
      <c r="N74" s="17"/>
      <c r="O74" s="17"/>
      <c r="P74" s="17"/>
      <c r="Q74" s="17"/>
      <c r="R74" s="17"/>
      <c r="S74" s="17"/>
      <c r="T74" s="17"/>
      <c r="U74" s="17"/>
      <c r="V74" s="17"/>
      <c r="W74" s="17"/>
      <c r="X74" s="17"/>
      <c r="Y74" s="17"/>
      <c r="Z74" s="17"/>
      <c r="AA74" s="17"/>
      <c r="AB74" s="17"/>
    </row>
    <row r="75" spans="1:28" ht="15.75" customHeight="1">
      <c r="A75" s="183" t="s">
        <v>692</v>
      </c>
      <c r="B75" s="163" t="s">
        <v>97</v>
      </c>
      <c r="C75" s="152">
        <v>25</v>
      </c>
      <c r="D75" s="152">
        <v>1</v>
      </c>
      <c r="E75" s="152">
        <v>1.5</v>
      </c>
      <c r="F75" s="152">
        <v>37.5</v>
      </c>
      <c r="G75" s="17" t="s">
        <v>711</v>
      </c>
      <c r="H75" s="163" t="s">
        <v>99</v>
      </c>
      <c r="I75" s="23"/>
      <c r="J75" s="23"/>
      <c r="K75" s="725"/>
      <c r="L75" s="699"/>
      <c r="M75" s="724"/>
      <c r="N75" s="17"/>
      <c r="O75" s="17"/>
      <c r="P75" s="17"/>
      <c r="Q75" s="17"/>
      <c r="R75" s="17"/>
      <c r="S75" s="17"/>
      <c r="T75" s="17"/>
      <c r="U75" s="17"/>
      <c r="V75" s="17"/>
      <c r="W75" s="17"/>
      <c r="X75" s="17"/>
      <c r="Y75" s="17"/>
      <c r="Z75" s="17"/>
      <c r="AA75" s="17"/>
      <c r="AB75" s="17"/>
    </row>
    <row r="76" spans="1:28" ht="15.75" customHeight="1">
      <c r="A76" s="17" t="s">
        <v>712</v>
      </c>
      <c r="B76" s="163" t="s">
        <v>97</v>
      </c>
      <c r="C76" s="152">
        <v>25</v>
      </c>
      <c r="D76" s="152">
        <v>1</v>
      </c>
      <c r="E76" s="152">
        <v>1.5</v>
      </c>
      <c r="F76" s="152">
        <v>37.5</v>
      </c>
      <c r="G76" s="163"/>
      <c r="H76" s="163" t="s">
        <v>52</v>
      </c>
      <c r="I76" s="186" t="s">
        <v>342</v>
      </c>
      <c r="J76" s="17" t="s">
        <v>713</v>
      </c>
      <c r="K76" s="725"/>
      <c r="L76" s="699"/>
      <c r="M76" s="724"/>
      <c r="N76" s="17"/>
      <c r="O76" s="17"/>
      <c r="P76" s="17"/>
      <c r="Q76" s="17"/>
      <c r="R76" s="17"/>
      <c r="S76" s="17"/>
      <c r="T76" s="17"/>
      <c r="U76" s="17"/>
      <c r="V76" s="17"/>
      <c r="W76" s="17"/>
      <c r="X76" s="17"/>
      <c r="Y76" s="17"/>
      <c r="Z76" s="17"/>
      <c r="AA76" s="17"/>
      <c r="AB76" s="17"/>
    </row>
    <row r="77" spans="1:28" ht="14.25" customHeight="1">
      <c r="A77" s="17" t="s">
        <v>690</v>
      </c>
      <c r="B77" s="163" t="s">
        <v>97</v>
      </c>
      <c r="C77" s="152">
        <v>25</v>
      </c>
      <c r="D77" s="152">
        <v>2</v>
      </c>
      <c r="E77" s="152">
        <v>3</v>
      </c>
      <c r="F77" s="152">
        <v>75</v>
      </c>
      <c r="G77" s="163"/>
      <c r="H77" s="163" t="s">
        <v>52</v>
      </c>
      <c r="I77" s="186" t="s">
        <v>342</v>
      </c>
      <c r="J77" s="17" t="s">
        <v>713</v>
      </c>
      <c r="K77" s="725"/>
      <c r="L77" s="699"/>
      <c r="M77" s="724"/>
      <c r="N77" s="17"/>
      <c r="O77" s="17"/>
      <c r="P77" s="17"/>
      <c r="Q77" s="17"/>
      <c r="R77" s="17"/>
      <c r="S77" s="17"/>
      <c r="T77" s="17"/>
      <c r="U77" s="17"/>
      <c r="V77" s="17"/>
      <c r="W77" s="17"/>
      <c r="X77" s="17"/>
      <c r="Y77" s="17"/>
      <c r="Z77" s="17"/>
      <c r="AA77" s="17"/>
      <c r="AB77" s="17"/>
    </row>
    <row r="78" spans="1:28" ht="15.75" customHeight="1">
      <c r="A78" s="162" t="s">
        <v>714</v>
      </c>
      <c r="B78" s="163" t="s">
        <v>97</v>
      </c>
      <c r="C78" s="152">
        <v>25</v>
      </c>
      <c r="D78" s="152">
        <v>2</v>
      </c>
      <c r="E78" s="152">
        <v>1.5</v>
      </c>
      <c r="F78" s="152">
        <v>37.5</v>
      </c>
      <c r="G78" s="163"/>
      <c r="H78" s="163" t="s">
        <v>52</v>
      </c>
      <c r="I78" s="186" t="s">
        <v>342</v>
      </c>
      <c r="J78" s="17"/>
      <c r="K78" s="725"/>
      <c r="L78" s="699"/>
      <c r="M78" s="724"/>
      <c r="N78" s="17"/>
      <c r="O78" s="17"/>
      <c r="P78" s="17"/>
      <c r="Q78" s="17"/>
      <c r="R78" s="17"/>
      <c r="S78" s="17"/>
      <c r="T78" s="17"/>
      <c r="U78" s="17"/>
      <c r="V78" s="17"/>
      <c r="W78" s="17"/>
      <c r="X78" s="17"/>
      <c r="Y78" s="17"/>
      <c r="Z78" s="17"/>
      <c r="AA78" s="17"/>
      <c r="AB78" s="17"/>
    </row>
    <row r="79" spans="1:28" ht="15.75" customHeight="1">
      <c r="A79" s="162" t="s">
        <v>696</v>
      </c>
      <c r="B79" s="163" t="s">
        <v>105</v>
      </c>
      <c r="C79" s="152">
        <v>25</v>
      </c>
      <c r="D79" s="152">
        <v>1</v>
      </c>
      <c r="E79" s="152">
        <v>1.5</v>
      </c>
      <c r="F79" s="152">
        <v>37.5</v>
      </c>
      <c r="G79" s="17"/>
      <c r="H79" s="163" t="s">
        <v>52</v>
      </c>
      <c r="I79" s="186" t="s">
        <v>342</v>
      </c>
      <c r="J79" s="17" t="s">
        <v>715</v>
      </c>
      <c r="K79" s="725"/>
      <c r="L79" s="699"/>
      <c r="M79" s="724"/>
      <c r="N79" s="17"/>
      <c r="O79" s="17"/>
      <c r="P79" s="17"/>
      <c r="Q79" s="17"/>
      <c r="R79" s="17"/>
      <c r="S79" s="17"/>
      <c r="T79" s="17"/>
      <c r="U79" s="17"/>
      <c r="V79" s="17"/>
      <c r="W79" s="17"/>
      <c r="X79" s="17"/>
      <c r="Y79" s="17"/>
      <c r="Z79" s="17"/>
      <c r="AA79" s="17"/>
      <c r="AB79" s="17"/>
    </row>
    <row r="80" spans="1:28" ht="15.75" customHeight="1">
      <c r="A80" s="162" t="s">
        <v>697</v>
      </c>
      <c r="B80" s="163" t="s">
        <v>105</v>
      </c>
      <c r="C80" s="152">
        <v>25</v>
      </c>
      <c r="D80" s="152">
        <v>1</v>
      </c>
      <c r="E80" s="152">
        <v>1.5</v>
      </c>
      <c r="F80" s="152">
        <v>37.5</v>
      </c>
      <c r="G80" s="17"/>
      <c r="H80" s="163" t="s">
        <v>52</v>
      </c>
      <c r="I80" s="186" t="s">
        <v>342</v>
      </c>
      <c r="J80" s="17" t="s">
        <v>715</v>
      </c>
      <c r="K80" s="725"/>
      <c r="L80" s="699"/>
      <c r="M80" s="724"/>
      <c r="N80" s="17"/>
      <c r="O80" s="17"/>
      <c r="P80" s="17"/>
      <c r="Q80" s="17"/>
      <c r="R80" s="17"/>
      <c r="S80" s="17"/>
      <c r="T80" s="17"/>
      <c r="U80" s="17"/>
      <c r="V80" s="17"/>
      <c r="W80" s="17"/>
      <c r="X80" s="17"/>
      <c r="Y80" s="17"/>
      <c r="Z80" s="17"/>
      <c r="AA80" s="17"/>
      <c r="AB80" s="17"/>
    </row>
    <row r="81" spans="1:30" ht="15.75" customHeight="1">
      <c r="A81" s="162"/>
      <c r="B81" s="163"/>
      <c r="C81" s="152"/>
      <c r="D81" s="152"/>
      <c r="E81" s="152"/>
      <c r="F81" s="152">
        <f>'DKV Euros'!$E81*'DKV Euros'!$C81</f>
        <v>0</v>
      </c>
      <c r="G81" s="163"/>
      <c r="H81" s="163"/>
      <c r="I81" s="186">
        <f t="shared" ref="I81:I87" si="2">IF(H81 = "PT-V","n/a",IF(H81 = "PT","n/a",IF(H81 = "RT","n/a",IF(OR(H81 = "Extern",H81 = "PT-ZZP"), "Please fill in", 0))))</f>
        <v>0</v>
      </c>
      <c r="J81" s="17"/>
      <c r="K81" s="725"/>
      <c r="L81" s="699"/>
      <c r="M81" s="724"/>
      <c r="N81" s="17"/>
      <c r="O81" s="17"/>
      <c r="P81" s="17"/>
      <c r="Q81" s="17"/>
      <c r="R81" s="17"/>
      <c r="S81" s="17"/>
      <c r="T81" s="17"/>
      <c r="U81" s="17"/>
      <c r="V81" s="17"/>
      <c r="W81" s="17"/>
      <c r="X81" s="17"/>
      <c r="Y81" s="17"/>
      <c r="Z81" s="17"/>
      <c r="AA81" s="17"/>
      <c r="AB81" s="17"/>
    </row>
    <row r="82" spans="1:30" ht="15.75" customHeight="1">
      <c r="A82" s="162"/>
      <c r="B82" s="163"/>
      <c r="C82" s="152"/>
      <c r="D82" s="152"/>
      <c r="E82" s="152"/>
      <c r="F82" s="152">
        <f>'DKV Euros'!$E82*'DKV Euros'!$C82</f>
        <v>0</v>
      </c>
      <c r="G82" s="163"/>
      <c r="H82" s="163"/>
      <c r="I82" s="186">
        <f t="shared" si="2"/>
        <v>0</v>
      </c>
      <c r="J82" s="17"/>
      <c r="K82" s="725"/>
      <c r="L82" s="699"/>
      <c r="M82" s="724"/>
      <c r="N82" s="17"/>
      <c r="O82" s="17"/>
      <c r="P82" s="17"/>
      <c r="Q82" s="17"/>
      <c r="R82" s="17"/>
      <c r="S82" s="17"/>
      <c r="T82" s="17"/>
      <c r="U82" s="17"/>
      <c r="V82" s="17"/>
      <c r="W82" s="17"/>
      <c r="X82" s="17"/>
      <c r="Y82" s="17"/>
      <c r="Z82" s="17"/>
      <c r="AA82" s="17"/>
      <c r="AB82" s="17"/>
    </row>
    <row r="83" spans="1:30" ht="15.75" customHeight="1">
      <c r="A83" s="162"/>
      <c r="B83" s="163"/>
      <c r="C83" s="152"/>
      <c r="D83" s="152"/>
      <c r="E83" s="152"/>
      <c r="F83" s="152">
        <f>'DKV Euros'!$E83*'DKV Euros'!$C83</f>
        <v>0</v>
      </c>
      <c r="G83" s="163"/>
      <c r="H83" s="163"/>
      <c r="I83" s="186">
        <f t="shared" si="2"/>
        <v>0</v>
      </c>
      <c r="J83" s="17"/>
      <c r="K83" s="725"/>
      <c r="L83" s="699"/>
      <c r="M83" s="724"/>
      <c r="N83" s="17"/>
      <c r="O83" s="17"/>
      <c r="P83" s="17"/>
      <c r="Q83" s="17"/>
      <c r="R83" s="17"/>
      <c r="S83" s="17"/>
      <c r="T83" s="17"/>
      <c r="U83" s="17"/>
      <c r="V83" s="17"/>
      <c r="W83" s="17"/>
      <c r="X83" s="17"/>
      <c r="Y83" s="17"/>
      <c r="Z83" s="17"/>
      <c r="AA83" s="17"/>
      <c r="AB83" s="17"/>
    </row>
    <row r="84" spans="1:30" ht="15.75" customHeight="1">
      <c r="A84" s="17"/>
      <c r="B84" s="163"/>
      <c r="C84" s="85"/>
      <c r="D84" s="85"/>
      <c r="E84" s="152"/>
      <c r="F84" s="152">
        <f>'DKV Euros'!$E84*'DKV Euros'!$C84</f>
        <v>0</v>
      </c>
      <c r="G84" s="17"/>
      <c r="H84" s="163"/>
      <c r="I84" s="186">
        <f t="shared" si="2"/>
        <v>0</v>
      </c>
      <c r="J84" s="17"/>
      <c r="K84" s="725"/>
      <c r="L84" s="699"/>
      <c r="M84" s="724"/>
      <c r="N84" s="17"/>
      <c r="O84" s="17"/>
      <c r="P84" s="17"/>
      <c r="Q84" s="17"/>
      <c r="R84" s="17"/>
      <c r="S84" s="17"/>
      <c r="T84" s="17"/>
      <c r="U84" s="17"/>
      <c r="V84" s="17"/>
      <c r="W84" s="17"/>
      <c r="X84" s="17"/>
      <c r="Y84" s="17"/>
      <c r="Z84" s="17"/>
      <c r="AA84" s="17"/>
      <c r="AB84" s="17"/>
    </row>
    <row r="85" spans="1:30" ht="15.75" customHeight="1">
      <c r="A85" s="17"/>
      <c r="B85" s="163"/>
      <c r="C85" s="85"/>
      <c r="D85" s="85"/>
      <c r="E85" s="152"/>
      <c r="F85" s="152">
        <f>'DKV Euros'!$E85*'DKV Euros'!$C85</f>
        <v>0</v>
      </c>
      <c r="G85" s="17"/>
      <c r="H85" s="163"/>
      <c r="I85" s="186">
        <f t="shared" si="2"/>
        <v>0</v>
      </c>
      <c r="J85" s="17"/>
      <c r="K85" s="725"/>
      <c r="L85" s="699"/>
      <c r="M85" s="724"/>
      <c r="N85" s="17"/>
      <c r="O85" s="17"/>
      <c r="P85" s="17"/>
      <c r="Q85" s="17"/>
      <c r="R85" s="17"/>
      <c r="S85" s="17"/>
      <c r="T85" s="17"/>
      <c r="U85" s="17"/>
      <c r="V85" s="17"/>
      <c r="W85" s="17"/>
      <c r="X85" s="17"/>
      <c r="Y85" s="17"/>
      <c r="Z85" s="17"/>
      <c r="AA85" s="17"/>
      <c r="AB85" s="17"/>
    </row>
    <row r="86" spans="1:30" ht="15.75" customHeight="1">
      <c r="A86" s="17"/>
      <c r="B86" s="163"/>
      <c r="C86" s="85"/>
      <c r="D86" s="85"/>
      <c r="E86" s="152"/>
      <c r="F86" s="152">
        <f>'DKV Euros'!$E86*'DKV Euros'!$C86</f>
        <v>0</v>
      </c>
      <c r="G86" s="17"/>
      <c r="H86" s="163"/>
      <c r="I86" s="186">
        <f t="shared" si="2"/>
        <v>0</v>
      </c>
      <c r="J86" s="17"/>
      <c r="K86" s="725"/>
      <c r="L86" s="699"/>
      <c r="M86" s="724"/>
      <c r="N86" s="17"/>
      <c r="O86" s="17"/>
      <c r="P86" s="17"/>
      <c r="Q86" s="17"/>
      <c r="R86" s="17"/>
      <c r="S86" s="17"/>
      <c r="T86" s="17"/>
      <c r="U86" s="17"/>
      <c r="V86" s="17"/>
      <c r="W86" s="17"/>
      <c r="X86" s="17"/>
      <c r="Y86" s="17"/>
      <c r="Z86" s="17"/>
      <c r="AA86" s="17"/>
      <c r="AB86" s="17"/>
    </row>
    <row r="87" spans="1:30" ht="15.75" customHeight="1">
      <c r="A87" s="167"/>
      <c r="B87" s="163"/>
      <c r="C87" s="556"/>
      <c r="D87" s="557"/>
      <c r="E87" s="558"/>
      <c r="F87" s="558">
        <f>'DKV Euros'!$E87*'DKV Euros'!$C87</f>
        <v>0</v>
      </c>
      <c r="G87" s="158"/>
      <c r="H87" s="158"/>
      <c r="I87" s="232">
        <f t="shared" si="2"/>
        <v>0</v>
      </c>
      <c r="J87" s="554"/>
      <c r="K87" s="726"/>
      <c r="L87" s="717"/>
      <c r="M87" s="727"/>
      <c r="N87" s="17"/>
      <c r="O87" s="17"/>
      <c r="P87" s="17"/>
      <c r="Q87" s="17"/>
      <c r="R87" s="17"/>
      <c r="S87" s="17"/>
      <c r="T87" s="17"/>
      <c r="U87" s="17"/>
      <c r="V87" s="17"/>
      <c r="W87" s="17"/>
      <c r="X87" s="17"/>
      <c r="Y87" s="17"/>
      <c r="Z87" s="17"/>
      <c r="AA87" s="17"/>
      <c r="AB87" s="17"/>
    </row>
    <row r="88" spans="1:30"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row>
    <row r="89" spans="1:30" ht="15.75" customHeight="1">
      <c r="A89" s="560" t="s">
        <v>382</v>
      </c>
      <c r="B89" s="17"/>
      <c r="C89" s="17"/>
      <c r="D89" s="17"/>
      <c r="E89" s="17"/>
      <c r="F89" s="17"/>
      <c r="G89" s="17"/>
      <c r="H89" s="17"/>
      <c r="I89" s="169"/>
      <c r="J89" s="169"/>
      <c r="K89" s="169"/>
      <c r="L89" s="169"/>
      <c r="M89" s="17"/>
      <c r="N89" s="17"/>
      <c r="O89" s="17"/>
      <c r="P89" s="17"/>
      <c r="Q89" s="17"/>
      <c r="R89" s="17"/>
      <c r="S89" s="17"/>
      <c r="T89" s="17"/>
      <c r="U89" s="17"/>
      <c r="V89" s="17"/>
      <c r="W89" s="17"/>
      <c r="X89" s="17"/>
      <c r="Y89" s="17"/>
      <c r="Z89" s="17"/>
      <c r="AA89" s="17"/>
      <c r="AB89" s="17"/>
      <c r="AC89" s="17"/>
      <c r="AD89" s="17"/>
    </row>
    <row r="90" spans="1:30" ht="15.75" customHeight="1">
      <c r="A90" s="170" t="s">
        <v>358</v>
      </c>
      <c r="B90" s="161" t="s">
        <v>383</v>
      </c>
      <c r="C90" s="161" t="s">
        <v>384</v>
      </c>
      <c r="D90" s="161" t="s">
        <v>385</v>
      </c>
      <c r="E90" s="161" t="s">
        <v>386</v>
      </c>
      <c r="F90" s="161" t="s">
        <v>387</v>
      </c>
      <c r="G90" s="161" t="s">
        <v>388</v>
      </c>
      <c r="H90" s="161" t="s">
        <v>365</v>
      </c>
      <c r="I90" s="16" t="s">
        <v>389</v>
      </c>
      <c r="J90" s="728" t="s">
        <v>390</v>
      </c>
      <c r="K90" s="729"/>
      <c r="L90" s="729"/>
      <c r="M90" s="729"/>
      <c r="N90" s="730"/>
      <c r="O90" s="712" t="s">
        <v>322</v>
      </c>
      <c r="P90" s="713"/>
      <c r="Q90" s="17"/>
      <c r="R90" s="17"/>
      <c r="S90" s="17"/>
      <c r="T90" s="17"/>
      <c r="U90" s="17"/>
      <c r="V90" s="17"/>
      <c r="W90" s="17"/>
      <c r="X90" s="17"/>
      <c r="Y90" s="17"/>
      <c r="Z90" s="17"/>
      <c r="AA90" s="17"/>
    </row>
    <row r="91" spans="1:30" ht="15.75" customHeight="1">
      <c r="A91" s="162" t="s">
        <v>718</v>
      </c>
      <c r="B91" s="17" t="s">
        <v>90</v>
      </c>
      <c r="C91" s="85" t="s">
        <v>397</v>
      </c>
      <c r="D91" s="152">
        <v>1.5</v>
      </c>
      <c r="E91" s="151">
        <v>25</v>
      </c>
      <c r="F91" s="180">
        <v>37.5</v>
      </c>
      <c r="G91" s="151">
        <v>1</v>
      </c>
      <c r="H91" s="179" t="s">
        <v>393</v>
      </c>
      <c r="I91" s="179"/>
      <c r="J91" s="731" t="s">
        <v>719</v>
      </c>
      <c r="K91" s="699"/>
      <c r="L91" s="699"/>
      <c r="M91" s="699"/>
      <c r="N91" s="724"/>
      <c r="O91" s="732" t="s">
        <v>395</v>
      </c>
      <c r="P91" s="733"/>
      <c r="Q91" s="17"/>
      <c r="R91" s="17"/>
      <c r="S91" s="17"/>
      <c r="T91" s="17"/>
      <c r="U91" s="17"/>
      <c r="V91" s="17"/>
      <c r="W91" s="17"/>
      <c r="X91" s="17"/>
      <c r="Y91" s="17"/>
      <c r="Z91" s="17"/>
      <c r="AA91" s="17"/>
    </row>
    <row r="92" spans="1:30" ht="15.75" customHeight="1">
      <c r="A92" s="17" t="s">
        <v>720</v>
      </c>
      <c r="B92" s="17" t="s">
        <v>89</v>
      </c>
      <c r="C92" s="85" t="s">
        <v>396</v>
      </c>
      <c r="D92" s="152">
        <v>1.5</v>
      </c>
      <c r="E92" s="151">
        <v>25</v>
      </c>
      <c r="F92" s="180">
        <v>37.5</v>
      </c>
      <c r="G92" s="151">
        <v>2</v>
      </c>
      <c r="H92" s="179" t="s">
        <v>393</v>
      </c>
      <c r="I92" s="179"/>
      <c r="J92" s="725"/>
      <c r="K92" s="699"/>
      <c r="L92" s="699"/>
      <c r="M92" s="699"/>
      <c r="N92" s="724"/>
      <c r="O92" s="725"/>
      <c r="P92" s="699"/>
      <c r="Q92" s="17"/>
      <c r="R92" s="17"/>
      <c r="S92" s="17"/>
      <c r="T92" s="17"/>
      <c r="U92" s="17"/>
      <c r="V92" s="17"/>
      <c r="W92" s="17"/>
      <c r="X92" s="17"/>
      <c r="Y92" s="17"/>
      <c r="Z92" s="17"/>
      <c r="AA92" s="17"/>
    </row>
    <row r="93" spans="1:30" ht="15.75" customHeight="1">
      <c r="A93" s="17" t="s">
        <v>721</v>
      </c>
      <c r="B93" s="17" t="s">
        <v>89</v>
      </c>
      <c r="C93" s="85" t="s">
        <v>400</v>
      </c>
      <c r="D93" s="152">
        <v>1.5</v>
      </c>
      <c r="E93" s="151">
        <v>25</v>
      </c>
      <c r="F93" s="180">
        <v>37.5</v>
      </c>
      <c r="G93" s="151">
        <v>1</v>
      </c>
      <c r="H93" s="179" t="s">
        <v>393</v>
      </c>
      <c r="I93" s="179"/>
      <c r="J93" s="725"/>
      <c r="K93" s="699"/>
      <c r="L93" s="699"/>
      <c r="M93" s="699"/>
      <c r="N93" s="724"/>
      <c r="O93" s="725"/>
      <c r="P93" s="699"/>
      <c r="Q93" s="17"/>
      <c r="R93" s="17"/>
      <c r="S93" s="17"/>
      <c r="T93" s="17"/>
      <c r="U93" s="17"/>
      <c r="V93" s="17"/>
      <c r="W93" s="17"/>
      <c r="X93" s="17"/>
      <c r="Y93" s="17"/>
      <c r="Z93" s="17"/>
      <c r="AA93" s="17"/>
    </row>
    <row r="94" spans="1:30" ht="15.75" customHeight="1">
      <c r="A94" s="162" t="s">
        <v>722</v>
      </c>
      <c r="B94" s="17" t="s">
        <v>90</v>
      </c>
      <c r="C94" s="85" t="s">
        <v>399</v>
      </c>
      <c r="D94" s="152">
        <v>1.5</v>
      </c>
      <c r="E94" s="151">
        <v>25</v>
      </c>
      <c r="F94" s="180">
        <v>37.5</v>
      </c>
      <c r="G94" s="151">
        <v>1</v>
      </c>
      <c r="H94" s="179" t="s">
        <v>393</v>
      </c>
      <c r="I94" s="179"/>
      <c r="J94" s="725"/>
      <c r="K94" s="699"/>
      <c r="L94" s="699"/>
      <c r="M94" s="699"/>
      <c r="N94" s="724"/>
      <c r="O94" s="725"/>
      <c r="P94" s="699"/>
      <c r="Q94" s="17"/>
      <c r="R94" s="17"/>
      <c r="S94" s="17"/>
      <c r="T94" s="17"/>
      <c r="U94" s="17"/>
      <c r="V94" s="17"/>
      <c r="W94" s="17"/>
      <c r="X94" s="17"/>
      <c r="Y94" s="17"/>
      <c r="Z94" s="17"/>
      <c r="AA94" s="17"/>
    </row>
    <row r="95" spans="1:30" ht="15.75" customHeight="1">
      <c r="A95" s="17"/>
      <c r="B95" s="17"/>
      <c r="C95" s="85"/>
      <c r="D95" s="152"/>
      <c r="E95" s="151"/>
      <c r="F95" s="180">
        <f>'DKV Euros'!$D95*'DKV Euros'!$E95</f>
        <v>0</v>
      </c>
      <c r="G95" s="151"/>
      <c r="H95" s="179" t="str">
        <f>IF('DKV Euros'!$B95= "","-",IF('DKV Euros'!$B95= "External","Specify location tariff", "Campus buy-off"))</f>
        <v>-</v>
      </c>
      <c r="I95" s="179"/>
      <c r="J95" s="725"/>
      <c r="K95" s="699"/>
      <c r="L95" s="699"/>
      <c r="M95" s="699"/>
      <c r="N95" s="724"/>
      <c r="O95" s="725"/>
      <c r="P95" s="699"/>
      <c r="Q95" s="17"/>
      <c r="R95" s="17"/>
      <c r="S95" s="17"/>
      <c r="T95" s="17"/>
      <c r="U95" s="17"/>
      <c r="V95" s="17"/>
      <c r="W95" s="17"/>
      <c r="X95" s="17"/>
      <c r="Y95" s="17"/>
      <c r="Z95" s="17"/>
      <c r="AA95" s="17"/>
    </row>
    <row r="96" spans="1:30" ht="15.75" customHeight="1">
      <c r="A96" s="162"/>
      <c r="B96" s="17"/>
      <c r="C96" s="85"/>
      <c r="D96" s="152"/>
      <c r="E96" s="151"/>
      <c r="F96" s="180">
        <f>'DKV Euros'!$D96*'DKV Euros'!$E96</f>
        <v>0</v>
      </c>
      <c r="G96" s="151"/>
      <c r="H96" s="179" t="str">
        <f>IF('DKV Euros'!$B96= "","-",IF('DKV Euros'!$B96= "External","Specify location tariff", "Campus buy-off"))</f>
        <v>-</v>
      </c>
      <c r="I96" s="179"/>
      <c r="J96" s="725"/>
      <c r="K96" s="699"/>
      <c r="L96" s="699"/>
      <c r="M96" s="699"/>
      <c r="N96" s="724"/>
      <c r="O96" s="725"/>
      <c r="P96" s="699"/>
      <c r="Q96" s="17"/>
      <c r="R96" s="17"/>
      <c r="S96" s="17"/>
      <c r="T96" s="17"/>
      <c r="U96" s="17"/>
      <c r="V96" s="17"/>
      <c r="W96" s="17"/>
      <c r="X96" s="17"/>
      <c r="Y96" s="17"/>
      <c r="Z96" s="17"/>
      <c r="AA96" s="17"/>
    </row>
    <row r="97" spans="1:30" ht="15.75" customHeight="1">
      <c r="A97" s="17"/>
      <c r="B97" s="17"/>
      <c r="C97" s="85"/>
      <c r="D97" s="152"/>
      <c r="E97" s="151"/>
      <c r="F97" s="180">
        <f>'DKV Euros'!$D97*'DKV Euros'!$E97</f>
        <v>0</v>
      </c>
      <c r="G97" s="151"/>
      <c r="H97" s="179" t="str">
        <f>IF('DKV Euros'!$B97= "","-",IF('DKV Euros'!$B97= "External","Specify location tariff", "Campus buy-off"))</f>
        <v>-</v>
      </c>
      <c r="I97" s="179"/>
      <c r="J97" s="725"/>
      <c r="K97" s="699"/>
      <c r="L97" s="699"/>
      <c r="M97" s="699"/>
      <c r="N97" s="724"/>
      <c r="O97" s="725"/>
      <c r="P97" s="699"/>
      <c r="Q97" s="17"/>
      <c r="R97" s="17"/>
      <c r="S97" s="17"/>
      <c r="T97" s="17"/>
      <c r="U97" s="17"/>
      <c r="V97" s="17"/>
      <c r="W97" s="17"/>
      <c r="X97" s="17"/>
      <c r="Y97" s="17"/>
      <c r="Z97" s="17"/>
      <c r="AA97" s="17"/>
    </row>
    <row r="98" spans="1:30" ht="15.75" customHeight="1">
      <c r="A98" s="162"/>
      <c r="B98" s="17"/>
      <c r="C98" s="85"/>
      <c r="D98" s="152"/>
      <c r="E98" s="151"/>
      <c r="F98" s="180">
        <f>'DKV Euros'!$D98*'DKV Euros'!$E98</f>
        <v>0</v>
      </c>
      <c r="G98" s="151"/>
      <c r="H98" s="179" t="str">
        <f>IF('DKV Euros'!$B98= "","-",IF('DKV Euros'!$B98= "External","Specify location tariff", "Campus buy-off"))</f>
        <v>-</v>
      </c>
      <c r="I98" s="179"/>
      <c r="J98" s="725"/>
      <c r="K98" s="699"/>
      <c r="L98" s="699"/>
      <c r="M98" s="699"/>
      <c r="N98" s="724"/>
      <c r="O98" s="725"/>
      <c r="P98" s="699"/>
      <c r="Q98" s="17"/>
      <c r="R98" s="17"/>
      <c r="S98" s="17"/>
      <c r="T98" s="17"/>
      <c r="U98" s="17"/>
      <c r="V98" s="17"/>
      <c r="W98" s="17"/>
      <c r="X98" s="17"/>
      <c r="Y98" s="17"/>
      <c r="Z98" s="17"/>
      <c r="AA98" s="17"/>
    </row>
    <row r="99" spans="1:30" ht="15.75" customHeight="1">
      <c r="A99" s="17"/>
      <c r="B99" s="17"/>
      <c r="C99" s="85"/>
      <c r="D99" s="152"/>
      <c r="E99" s="151"/>
      <c r="F99" s="180">
        <f>'DKV Euros'!$D99*'DKV Euros'!$E99</f>
        <v>0</v>
      </c>
      <c r="G99" s="151"/>
      <c r="H99" s="179" t="str">
        <f>IF('DKV Euros'!$B99= "","-",IF('DKV Euros'!$B99= "External","Specify location tariff", "Campus buy-off"))</f>
        <v>-</v>
      </c>
      <c r="I99" s="179"/>
      <c r="J99" s="725"/>
      <c r="K99" s="699"/>
      <c r="L99" s="699"/>
      <c r="M99" s="699"/>
      <c r="N99" s="724"/>
      <c r="O99" s="725"/>
      <c r="P99" s="699"/>
      <c r="Q99" s="17"/>
      <c r="R99" s="17"/>
      <c r="S99" s="17"/>
      <c r="T99" s="17"/>
      <c r="U99" s="17"/>
      <c r="V99" s="17"/>
      <c r="W99" s="17"/>
      <c r="X99" s="17"/>
      <c r="Y99" s="17"/>
      <c r="Z99" s="17"/>
      <c r="AA99" s="17"/>
    </row>
    <row r="100" spans="1:30" ht="15.75" customHeight="1">
      <c r="A100" s="17"/>
      <c r="B100" s="17"/>
      <c r="C100" s="85"/>
      <c r="D100" s="152"/>
      <c r="E100" s="151"/>
      <c r="F100" s="180">
        <f>'DKV Euros'!$D100*'DKV Euros'!$E100</f>
        <v>0</v>
      </c>
      <c r="G100" s="151"/>
      <c r="H100" s="179" t="str">
        <f>IF('DKV Euros'!$B100= "","-",IF('DKV Euros'!$B100= "External","Specify location tariff", "Campus buy-off"))</f>
        <v>-</v>
      </c>
      <c r="I100" s="179"/>
      <c r="J100" s="725"/>
      <c r="K100" s="699"/>
      <c r="L100" s="699"/>
      <c r="M100" s="699"/>
      <c r="N100" s="724"/>
      <c r="O100" s="725"/>
      <c r="P100" s="699"/>
      <c r="Q100" s="17"/>
      <c r="R100" s="17"/>
      <c r="S100" s="17"/>
      <c r="T100" s="17"/>
      <c r="U100" s="17"/>
      <c r="V100" s="17"/>
      <c r="W100" s="17"/>
      <c r="X100" s="17"/>
      <c r="Y100" s="17"/>
      <c r="Z100" s="17"/>
      <c r="AA100" s="17"/>
    </row>
    <row r="101" spans="1:30" ht="15.75" customHeight="1">
      <c r="A101" s="17"/>
      <c r="B101" s="17"/>
      <c r="C101" s="85"/>
      <c r="D101" s="152"/>
      <c r="E101" s="151"/>
      <c r="F101" s="180">
        <f>'DKV Euros'!$D101*'DKV Euros'!$E101</f>
        <v>0</v>
      </c>
      <c r="G101" s="151"/>
      <c r="H101" s="179" t="str">
        <f>IF('DKV Euros'!$B101= "","-",IF('DKV Euros'!$B101= "External","Specify location tariff", "Campus buy-off"))</f>
        <v>-</v>
      </c>
      <c r="I101" s="179"/>
      <c r="J101" s="725"/>
      <c r="K101" s="699"/>
      <c r="L101" s="699"/>
      <c r="M101" s="699"/>
      <c r="N101" s="724"/>
      <c r="O101" s="725"/>
      <c r="P101" s="699"/>
      <c r="Q101" s="17"/>
      <c r="R101" s="17"/>
      <c r="S101" s="17"/>
      <c r="T101" s="17"/>
      <c r="U101" s="17"/>
      <c r="V101" s="17"/>
      <c r="W101" s="17"/>
      <c r="X101" s="17"/>
      <c r="Y101" s="17"/>
      <c r="Z101" s="17"/>
      <c r="AA101" s="17"/>
    </row>
    <row r="102" spans="1:30" ht="15.75" customHeight="1">
      <c r="A102" s="17"/>
      <c r="B102" s="17"/>
      <c r="C102" s="85"/>
      <c r="D102" s="152"/>
      <c r="E102" s="151"/>
      <c r="F102" s="180">
        <f>'DKV Euros'!$D102*'DKV Euros'!$E102</f>
        <v>0</v>
      </c>
      <c r="G102" s="151"/>
      <c r="H102" s="179" t="str">
        <f>IF('DKV Euros'!$B102= "","-",IF('DKV Euros'!$B102= "External","Specify location tariff", "Campus buy-off"))</f>
        <v>-</v>
      </c>
      <c r="I102" s="179"/>
      <c r="J102" s="725"/>
      <c r="K102" s="699"/>
      <c r="L102" s="699"/>
      <c r="M102" s="699"/>
      <c r="N102" s="724"/>
      <c r="O102" s="725"/>
      <c r="P102" s="699"/>
      <c r="Q102" s="17"/>
      <c r="R102" s="17"/>
      <c r="S102" s="17"/>
      <c r="T102" s="17"/>
      <c r="U102" s="17"/>
      <c r="V102" s="17"/>
      <c r="W102" s="17"/>
      <c r="X102" s="17"/>
      <c r="Y102" s="17"/>
      <c r="Z102" s="17"/>
      <c r="AA102" s="17"/>
    </row>
    <row r="103" spans="1:30" ht="15.75" customHeight="1">
      <c r="A103" s="17"/>
      <c r="B103" s="17"/>
      <c r="C103" s="85"/>
      <c r="D103" s="152"/>
      <c r="E103" s="151"/>
      <c r="F103" s="180">
        <f>'DKV Euros'!$D103*'DKV Euros'!$E103</f>
        <v>0</v>
      </c>
      <c r="G103" s="151"/>
      <c r="H103" s="179" t="str">
        <f>IF('DKV Euros'!$B103= "","-",IF('DKV Euros'!$B103= "External","Specify location tariff", "Campus buy-off"))</f>
        <v>-</v>
      </c>
      <c r="I103" s="179"/>
      <c r="J103" s="725"/>
      <c r="K103" s="699"/>
      <c r="L103" s="699"/>
      <c r="M103" s="699"/>
      <c r="N103" s="724"/>
      <c r="O103" s="725"/>
      <c r="P103" s="699"/>
      <c r="Q103" s="17"/>
      <c r="R103" s="17"/>
      <c r="S103" s="17"/>
      <c r="T103" s="17"/>
      <c r="U103" s="17"/>
      <c r="V103" s="17"/>
      <c r="W103" s="17"/>
      <c r="X103" s="17"/>
      <c r="Y103" s="17"/>
      <c r="Z103" s="17"/>
      <c r="AA103" s="17"/>
    </row>
    <row r="104" spans="1:30" ht="15.75" customHeight="1">
      <c r="A104" s="17"/>
      <c r="B104" s="17"/>
      <c r="C104" s="85"/>
      <c r="D104" s="152"/>
      <c r="E104" s="151"/>
      <c r="F104" s="180">
        <f>'DKV Euros'!$D104*'DKV Euros'!$E104</f>
        <v>0</v>
      </c>
      <c r="G104" s="151"/>
      <c r="H104" s="179" t="str">
        <f>IF('DKV Euros'!$B104= "","-",IF('DKV Euros'!$B104= "External","Specify location tariff", "Campus buy-off"))</f>
        <v>-</v>
      </c>
      <c r="I104" s="179"/>
      <c r="J104" s="725"/>
      <c r="K104" s="699"/>
      <c r="L104" s="699"/>
      <c r="M104" s="699"/>
      <c r="N104" s="724"/>
      <c r="O104" s="725"/>
      <c r="P104" s="699"/>
      <c r="Q104" s="17"/>
      <c r="R104" s="17"/>
      <c r="S104" s="17"/>
      <c r="T104" s="17"/>
      <c r="U104" s="17"/>
      <c r="V104" s="17"/>
      <c r="W104" s="17"/>
      <c r="X104" s="17"/>
      <c r="Y104" s="17"/>
      <c r="Z104" s="17"/>
      <c r="AA104" s="17"/>
    </row>
    <row r="105" spans="1:30" ht="15.75" customHeight="1">
      <c r="A105" s="17"/>
      <c r="B105" s="17"/>
      <c r="C105" s="85"/>
      <c r="D105" s="152"/>
      <c r="E105" s="151"/>
      <c r="F105" s="180">
        <f>'DKV Euros'!$D105*'DKV Euros'!$E105</f>
        <v>0</v>
      </c>
      <c r="G105" s="151"/>
      <c r="H105" s="179" t="str">
        <f>IF('DKV Euros'!$B105= "","-",IF('DKV Euros'!$B105= "External","Specify location tariff", "Campus buy-off"))</f>
        <v>-</v>
      </c>
      <c r="I105" s="179"/>
      <c r="J105" s="725"/>
      <c r="K105" s="699"/>
      <c r="L105" s="699"/>
      <c r="M105" s="699"/>
      <c r="N105" s="724"/>
      <c r="O105" s="725"/>
      <c r="P105" s="699"/>
      <c r="Q105" s="17"/>
      <c r="R105" s="17"/>
      <c r="S105" s="17"/>
      <c r="T105" s="17"/>
      <c r="U105" s="17"/>
      <c r="V105" s="17"/>
      <c r="W105" s="17"/>
      <c r="X105" s="17"/>
      <c r="Y105" s="17"/>
      <c r="Z105" s="17"/>
      <c r="AA105" s="17"/>
    </row>
    <row r="106" spans="1:30" ht="15.75" customHeight="1">
      <c r="A106" s="167"/>
      <c r="B106" s="17"/>
      <c r="C106" s="557"/>
      <c r="D106" s="558"/>
      <c r="E106" s="556"/>
      <c r="F106" s="555">
        <f>'DKV Euros'!$D106*'DKV Euros'!$E106</f>
        <v>0</v>
      </c>
      <c r="G106" s="556"/>
      <c r="H106" s="557" t="str">
        <f>IF('DKV Euros'!$B106= "","-",IF('DKV Euros'!$B106= "External","Specify location tariff", "Campus buy-off"))</f>
        <v>-</v>
      </c>
      <c r="I106" s="561"/>
      <c r="J106" s="726"/>
      <c r="K106" s="717"/>
      <c r="L106" s="717"/>
      <c r="M106" s="717"/>
      <c r="N106" s="727"/>
      <c r="O106" s="725"/>
      <c r="P106" s="699"/>
      <c r="Q106" s="17"/>
      <c r="R106" s="17"/>
      <c r="S106" s="17"/>
      <c r="T106" s="17"/>
      <c r="U106" s="17"/>
      <c r="V106" s="17"/>
      <c r="W106" s="17"/>
      <c r="X106" s="17"/>
      <c r="Y106" s="17"/>
      <c r="Z106" s="17"/>
      <c r="AA106" s="17"/>
    </row>
    <row r="107" spans="1:30" ht="15.75" customHeight="1">
      <c r="A107" s="16"/>
      <c r="B107" s="17"/>
      <c r="C107" s="17"/>
      <c r="D107" s="17"/>
      <c r="E107" s="17"/>
      <c r="F107" s="17"/>
      <c r="G107" s="17"/>
      <c r="H107" s="17"/>
      <c r="I107" s="17"/>
      <c r="J107" s="17"/>
      <c r="K107" s="17"/>
      <c r="L107" s="17"/>
      <c r="M107" s="17"/>
      <c r="N107" s="17"/>
      <c r="O107" s="17">
        <v>0</v>
      </c>
      <c r="P107" s="17"/>
      <c r="Q107" s="17"/>
      <c r="R107" s="17"/>
      <c r="S107" s="17"/>
      <c r="T107" s="17"/>
      <c r="U107" s="17"/>
      <c r="V107" s="17"/>
      <c r="W107" s="17"/>
      <c r="X107" s="17"/>
      <c r="Y107" s="17"/>
      <c r="Z107" s="17"/>
      <c r="AA107" s="17"/>
      <c r="AB107" s="17"/>
      <c r="AC107" s="17"/>
      <c r="AD107" s="17"/>
    </row>
    <row r="108" spans="1:30" ht="15.75" customHeight="1">
      <c r="A108" s="16"/>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23" t="s">
        <v>404</v>
      </c>
      <c r="B109" s="17"/>
      <c r="C109" s="180"/>
      <c r="D109" s="85"/>
      <c r="E109" s="85"/>
      <c r="F109" s="85"/>
      <c r="G109" s="85"/>
      <c r="H109" s="85"/>
      <c r="I109" s="85"/>
      <c r="J109" s="85"/>
      <c r="K109" s="85"/>
      <c r="L109" s="181"/>
      <c r="M109" s="169"/>
      <c r="N109" s="17"/>
      <c r="O109" s="17"/>
      <c r="P109" s="17"/>
      <c r="Q109" s="17"/>
      <c r="R109" s="17"/>
      <c r="S109" s="17"/>
      <c r="T109" s="17"/>
      <c r="U109" s="17"/>
      <c r="V109" s="17"/>
      <c r="W109" s="17"/>
      <c r="X109" s="17"/>
      <c r="Y109" s="17"/>
      <c r="Z109" s="17"/>
      <c r="AA109" s="17"/>
      <c r="AB109" s="17"/>
      <c r="AC109" s="17"/>
      <c r="AD109" s="17"/>
    </row>
    <row r="110" spans="1:30" ht="15" customHeight="1">
      <c r="A110" s="16" t="s">
        <v>405</v>
      </c>
      <c r="B110" s="16" t="s">
        <v>406</v>
      </c>
      <c r="C110" s="16" t="s">
        <v>407</v>
      </c>
      <c r="D110" s="16" t="s">
        <v>408</v>
      </c>
      <c r="E110" s="16" t="s">
        <v>409</v>
      </c>
      <c r="F110" s="16" t="s">
        <v>410</v>
      </c>
      <c r="G110" s="16" t="s">
        <v>389</v>
      </c>
      <c r="H110" s="16" t="s">
        <v>723</v>
      </c>
      <c r="I110" s="714" t="s">
        <v>390</v>
      </c>
      <c r="J110" s="715"/>
      <c r="K110" s="712" t="s">
        <v>322</v>
      </c>
      <c r="L110" s="713"/>
      <c r="M110" s="17"/>
      <c r="R110" s="17"/>
      <c r="S110" s="182"/>
      <c r="T110" s="17"/>
      <c r="U110" s="17"/>
      <c r="V110" s="17"/>
      <c r="W110" s="21">
        <f>SUM(F111:F154)</f>
        <v>3276</v>
      </c>
      <c r="X110" s="17"/>
      <c r="Y110" s="17"/>
      <c r="Z110" s="17"/>
      <c r="AA110" s="17"/>
      <c r="AB110" s="17"/>
    </row>
    <row r="111" spans="1:30" ht="15" customHeight="1">
      <c r="A111" s="16" t="s">
        <v>724</v>
      </c>
      <c r="B111" s="17"/>
      <c r="C111" s="189"/>
      <c r="D111" s="179"/>
      <c r="E111" s="151"/>
      <c r="F111" s="189"/>
      <c r="G111" s="179"/>
      <c r="H111" s="608"/>
      <c r="I111" s="771" t="s">
        <v>725</v>
      </c>
      <c r="J111" s="724"/>
      <c r="K111" s="772" t="s">
        <v>413</v>
      </c>
      <c r="L111" s="713"/>
      <c r="M111" s="17"/>
      <c r="R111" s="17"/>
      <c r="S111" s="182"/>
      <c r="T111" s="17"/>
      <c r="U111" s="17"/>
      <c r="V111" s="17"/>
      <c r="W111" s="21"/>
      <c r="X111" s="17"/>
      <c r="Y111" s="17"/>
      <c r="Z111" s="17"/>
      <c r="AA111" s="17"/>
      <c r="AB111" s="17"/>
    </row>
    <row r="112" spans="1:30" ht="15" customHeight="1">
      <c r="A112" s="183" t="s">
        <v>726</v>
      </c>
      <c r="B112" s="183" t="s">
        <v>508</v>
      </c>
      <c r="C112" s="186">
        <v>6081.25</v>
      </c>
      <c r="D112" s="277">
        <v>14.142860000000001</v>
      </c>
      <c r="E112" s="185">
        <v>7</v>
      </c>
      <c r="F112" s="186">
        <v>430</v>
      </c>
      <c r="G112" s="278" t="s">
        <v>727</v>
      </c>
      <c r="H112" s="608"/>
      <c r="I112" s="699"/>
      <c r="J112" s="724"/>
      <c r="K112" s="699"/>
      <c r="L112" s="720"/>
      <c r="M112" s="17"/>
      <c r="R112" s="17"/>
      <c r="S112" s="182"/>
      <c r="T112" s="17"/>
      <c r="U112" s="17"/>
      <c r="V112" s="17"/>
      <c r="W112" s="21"/>
      <c r="X112" s="17"/>
      <c r="Y112" s="17"/>
      <c r="Z112" s="17"/>
      <c r="AA112" s="17"/>
      <c r="AB112" s="17"/>
    </row>
    <row r="113" spans="1:28" ht="15" customHeight="1">
      <c r="A113" s="183" t="s">
        <v>728</v>
      </c>
      <c r="B113" s="183" t="s">
        <v>508</v>
      </c>
      <c r="C113" s="186">
        <v>4000</v>
      </c>
      <c r="D113" s="277">
        <v>15</v>
      </c>
      <c r="E113" s="185">
        <v>2</v>
      </c>
      <c r="F113" s="186">
        <v>267</v>
      </c>
      <c r="G113" s="278" t="s">
        <v>729</v>
      </c>
      <c r="H113" s="608"/>
      <c r="I113" s="699"/>
      <c r="J113" s="724"/>
      <c r="K113" s="699"/>
      <c r="L113" s="720"/>
      <c r="M113" s="17"/>
      <c r="R113" s="17"/>
      <c r="S113" s="182"/>
      <c r="T113" s="17"/>
      <c r="U113" s="17"/>
      <c r="V113" s="17"/>
      <c r="W113" s="21"/>
      <c r="X113" s="17"/>
      <c r="Y113" s="17"/>
      <c r="Z113" s="17"/>
      <c r="AA113" s="17"/>
      <c r="AB113" s="17"/>
    </row>
    <row r="114" spans="1:28" ht="15" customHeight="1">
      <c r="A114" s="183" t="s">
        <v>730</v>
      </c>
      <c r="B114" s="183" t="s">
        <v>508</v>
      </c>
      <c r="C114" s="186">
        <v>1400</v>
      </c>
      <c r="D114" s="277">
        <v>15</v>
      </c>
      <c r="E114" s="185">
        <v>2</v>
      </c>
      <c r="F114" s="186">
        <v>93</v>
      </c>
      <c r="G114" s="278" t="s">
        <v>731</v>
      </c>
      <c r="H114" s="608"/>
      <c r="I114" s="699"/>
      <c r="J114" s="724"/>
      <c r="K114" s="699"/>
      <c r="L114" s="720"/>
      <c r="M114" s="17"/>
      <c r="R114" s="17"/>
      <c r="S114" s="182"/>
      <c r="T114" s="17"/>
      <c r="U114" s="17"/>
      <c r="V114" s="17"/>
      <c r="W114" s="21"/>
      <c r="X114" s="17"/>
      <c r="Y114" s="17"/>
      <c r="Z114" s="17"/>
      <c r="AA114" s="17"/>
      <c r="AB114" s="17"/>
    </row>
    <row r="115" spans="1:28" ht="15" customHeight="1">
      <c r="A115" s="183" t="s">
        <v>732</v>
      </c>
      <c r="B115" s="183" t="s">
        <v>508</v>
      </c>
      <c r="C115" s="186">
        <v>1294.5</v>
      </c>
      <c r="D115" s="277">
        <v>7</v>
      </c>
      <c r="E115" s="185">
        <v>8</v>
      </c>
      <c r="F115" s="186">
        <v>185</v>
      </c>
      <c r="G115" s="278" t="s">
        <v>733</v>
      </c>
      <c r="H115" s="608"/>
      <c r="I115" s="699"/>
      <c r="J115" s="724"/>
      <c r="K115" s="699"/>
      <c r="L115" s="720"/>
      <c r="M115" s="17"/>
      <c r="R115" s="17"/>
      <c r="S115" s="182"/>
      <c r="T115" s="17"/>
      <c r="U115" s="17"/>
      <c r="V115" s="17"/>
      <c r="W115" s="21"/>
      <c r="X115" s="17"/>
      <c r="Y115" s="17"/>
      <c r="Z115" s="17"/>
      <c r="AA115" s="17"/>
      <c r="AB115" s="17"/>
    </row>
    <row r="116" spans="1:28" ht="15" customHeight="1">
      <c r="A116" s="183" t="s">
        <v>734</v>
      </c>
      <c r="B116" s="183" t="s">
        <v>508</v>
      </c>
      <c r="C116" s="186">
        <v>484</v>
      </c>
      <c r="D116" s="277">
        <v>15</v>
      </c>
      <c r="E116" s="185">
        <v>10</v>
      </c>
      <c r="F116" s="186">
        <v>32</v>
      </c>
      <c r="G116" s="278" t="s">
        <v>735</v>
      </c>
      <c r="H116" s="608"/>
      <c r="I116" s="699"/>
      <c r="J116" s="724"/>
      <c r="K116" s="699"/>
      <c r="L116" s="720"/>
      <c r="M116" s="17"/>
      <c r="R116" s="17"/>
      <c r="S116" s="182"/>
      <c r="T116" s="17"/>
      <c r="U116" s="17"/>
      <c r="V116" s="17"/>
      <c r="W116" s="21"/>
      <c r="X116" s="17"/>
      <c r="Y116" s="17"/>
      <c r="Z116" s="17"/>
      <c r="AA116" s="17"/>
      <c r="AB116" s="17"/>
    </row>
    <row r="117" spans="1:28" ht="15" customHeight="1">
      <c r="A117" s="183" t="s">
        <v>736</v>
      </c>
      <c r="B117" s="183" t="s">
        <v>508</v>
      </c>
      <c r="C117" s="186">
        <v>321.57</v>
      </c>
      <c r="D117" s="277">
        <v>5</v>
      </c>
      <c r="E117" s="185">
        <v>9</v>
      </c>
      <c r="F117" s="186">
        <v>64</v>
      </c>
      <c r="G117" s="278" t="s">
        <v>737</v>
      </c>
      <c r="H117" s="608"/>
      <c r="I117" s="699"/>
      <c r="J117" s="724"/>
      <c r="K117" s="699"/>
      <c r="L117" s="720"/>
      <c r="M117" s="17"/>
      <c r="R117" s="17"/>
      <c r="S117" s="182"/>
      <c r="T117" s="17"/>
      <c r="U117" s="17"/>
      <c r="V117" s="17"/>
      <c r="W117" s="21"/>
      <c r="X117" s="17"/>
      <c r="Y117" s="17"/>
      <c r="Z117" s="17"/>
      <c r="AA117" s="17"/>
      <c r="AB117" s="17"/>
    </row>
    <row r="118" spans="1:28" ht="15" customHeight="1">
      <c r="A118" s="183" t="s">
        <v>738</v>
      </c>
      <c r="B118" s="183" t="s">
        <v>508</v>
      </c>
      <c r="C118" s="186">
        <v>1595</v>
      </c>
      <c r="D118" s="277">
        <v>15</v>
      </c>
      <c r="E118" s="185">
        <v>1</v>
      </c>
      <c r="F118" s="186">
        <v>106</v>
      </c>
      <c r="G118" s="278"/>
      <c r="H118" s="608"/>
      <c r="I118" s="699"/>
      <c r="J118" s="724"/>
      <c r="K118" s="699"/>
      <c r="L118" s="720"/>
      <c r="M118" s="17"/>
      <c r="R118" s="17"/>
      <c r="S118" s="182"/>
      <c r="T118" s="17"/>
      <c r="U118" s="17"/>
      <c r="V118" s="17"/>
      <c r="W118" s="21"/>
      <c r="X118" s="17"/>
      <c r="Y118" s="17"/>
      <c r="Z118" s="17"/>
      <c r="AA118" s="17"/>
      <c r="AB118" s="17"/>
    </row>
    <row r="119" spans="1:28" ht="15" customHeight="1">
      <c r="A119" s="183" t="s">
        <v>739</v>
      </c>
      <c r="B119" s="183" t="s">
        <v>508</v>
      </c>
      <c r="C119" s="186">
        <v>217.13</v>
      </c>
      <c r="D119" s="277">
        <v>10</v>
      </c>
      <c r="E119" s="185">
        <v>9</v>
      </c>
      <c r="F119" s="186">
        <v>22</v>
      </c>
      <c r="G119" s="278"/>
      <c r="H119" s="608"/>
      <c r="I119" s="699"/>
      <c r="J119" s="724"/>
      <c r="K119" s="699"/>
      <c r="L119" s="720"/>
      <c r="M119" s="17"/>
      <c r="R119" s="17"/>
      <c r="S119" s="182"/>
      <c r="T119" s="17"/>
      <c r="U119" s="17"/>
      <c r="V119" s="17"/>
      <c r="W119" s="21"/>
      <c r="X119" s="17"/>
      <c r="Y119" s="17"/>
      <c r="Z119" s="17"/>
      <c r="AA119" s="17"/>
      <c r="AB119" s="17"/>
    </row>
    <row r="120" spans="1:28" ht="15" customHeight="1">
      <c r="A120" s="183" t="s">
        <v>740</v>
      </c>
      <c r="B120" s="183" t="s">
        <v>508</v>
      </c>
      <c r="C120" s="186">
        <v>2700</v>
      </c>
      <c r="D120" s="277">
        <v>15</v>
      </c>
      <c r="E120" s="185">
        <v>2</v>
      </c>
      <c r="F120" s="186">
        <v>180</v>
      </c>
      <c r="G120" s="278"/>
      <c r="H120" s="608"/>
      <c r="I120" s="699"/>
      <c r="J120" s="724"/>
      <c r="K120" s="699"/>
      <c r="L120" s="720"/>
      <c r="M120" s="17"/>
      <c r="R120" s="17"/>
      <c r="S120" s="182"/>
      <c r="T120" s="17"/>
      <c r="U120" s="17"/>
      <c r="V120" s="17"/>
      <c r="W120" s="21"/>
      <c r="X120" s="17"/>
      <c r="Y120" s="17"/>
      <c r="Z120" s="17"/>
      <c r="AA120" s="17"/>
      <c r="AB120" s="17"/>
    </row>
    <row r="121" spans="1:28" ht="15" customHeight="1">
      <c r="A121" s="183"/>
      <c r="B121" s="183"/>
      <c r="C121" s="186"/>
      <c r="D121" s="277"/>
      <c r="E121" s="185"/>
      <c r="F121" s="186"/>
      <c r="G121" s="278"/>
      <c r="H121" s="608"/>
      <c r="I121" s="699"/>
      <c r="J121" s="724"/>
      <c r="K121" s="699"/>
      <c r="L121" s="720"/>
      <c r="M121" s="17"/>
      <c r="R121" s="17"/>
      <c r="S121" s="182"/>
      <c r="T121" s="17"/>
      <c r="U121" s="17"/>
      <c r="V121" s="17"/>
      <c r="W121" s="21"/>
      <c r="X121" s="17"/>
      <c r="Y121" s="17"/>
      <c r="Z121" s="17"/>
      <c r="AA121" s="17"/>
      <c r="AB121" s="17"/>
    </row>
    <row r="122" spans="1:28" ht="15" customHeight="1">
      <c r="A122" s="16" t="s">
        <v>741</v>
      </c>
      <c r="B122" s="17"/>
      <c r="C122" s="189"/>
      <c r="D122" s="180"/>
      <c r="E122" s="151"/>
      <c r="F122" s="189"/>
      <c r="G122" s="278"/>
      <c r="H122" s="608"/>
      <c r="I122" s="699"/>
      <c r="J122" s="724"/>
      <c r="K122" s="699"/>
      <c r="L122" s="720"/>
      <c r="M122" s="17"/>
      <c r="R122" s="17"/>
      <c r="S122" s="182"/>
      <c r="T122" s="17"/>
      <c r="U122" s="17"/>
      <c r="V122" s="17"/>
      <c r="W122" s="21"/>
      <c r="X122" s="17"/>
      <c r="Y122" s="17"/>
      <c r="Z122" s="17"/>
      <c r="AA122" s="17"/>
      <c r="AB122" s="17"/>
    </row>
    <row r="123" spans="1:28" ht="15" customHeight="1">
      <c r="A123" s="183" t="s">
        <v>742</v>
      </c>
      <c r="B123" s="183" t="s">
        <v>508</v>
      </c>
      <c r="C123" s="186">
        <v>195</v>
      </c>
      <c r="D123" s="277">
        <v>1</v>
      </c>
      <c r="E123" s="185">
        <v>6</v>
      </c>
      <c r="F123" s="186">
        <v>195</v>
      </c>
      <c r="G123" s="278" t="s">
        <v>743</v>
      </c>
      <c r="H123" s="608"/>
      <c r="I123" s="699"/>
      <c r="J123" s="724"/>
      <c r="K123" s="699"/>
      <c r="L123" s="720"/>
      <c r="M123" s="17"/>
      <c r="R123" s="17"/>
      <c r="S123" s="182"/>
      <c r="T123" s="17"/>
      <c r="U123" s="17"/>
      <c r="V123" s="17"/>
      <c r="W123" s="21"/>
      <c r="X123" s="17"/>
      <c r="Y123" s="17"/>
      <c r="Z123" s="17"/>
      <c r="AA123" s="17"/>
      <c r="AB123" s="17"/>
    </row>
    <row r="124" spans="1:28" ht="15" customHeight="1">
      <c r="A124" s="183" t="s">
        <v>744</v>
      </c>
      <c r="B124" s="183" t="s">
        <v>508</v>
      </c>
      <c r="C124" s="186">
        <v>6293</v>
      </c>
      <c r="D124" s="277">
        <v>10</v>
      </c>
      <c r="E124" s="185">
        <v>7</v>
      </c>
      <c r="F124" s="186">
        <v>629</v>
      </c>
      <c r="G124" s="278" t="s">
        <v>745</v>
      </c>
      <c r="H124" s="608"/>
      <c r="I124" s="699"/>
      <c r="J124" s="724"/>
      <c r="K124" s="699"/>
      <c r="L124" s="720"/>
      <c r="M124" s="17"/>
      <c r="R124" s="17"/>
      <c r="S124" s="182"/>
      <c r="T124" s="17"/>
      <c r="U124" s="17"/>
      <c r="V124" s="17"/>
      <c r="W124" s="21"/>
      <c r="X124" s="17"/>
      <c r="Y124" s="17"/>
      <c r="Z124" s="17"/>
      <c r="AA124" s="17"/>
      <c r="AB124" s="17"/>
    </row>
    <row r="125" spans="1:28" ht="15" customHeight="1">
      <c r="A125" s="183" t="s">
        <v>746</v>
      </c>
      <c r="B125" s="183" t="s">
        <v>508</v>
      </c>
      <c r="C125" s="186">
        <v>644.54</v>
      </c>
      <c r="D125" s="277">
        <v>10</v>
      </c>
      <c r="E125" s="185">
        <v>14</v>
      </c>
      <c r="F125" s="186">
        <v>64</v>
      </c>
      <c r="G125" s="278" t="s">
        <v>747</v>
      </c>
      <c r="H125" s="609"/>
      <c r="I125" s="699"/>
      <c r="J125" s="724"/>
      <c r="K125" s="699"/>
      <c r="L125" s="720"/>
      <c r="M125" s="17"/>
      <c r="R125" s="17"/>
      <c r="S125" s="182"/>
      <c r="T125" s="17"/>
      <c r="U125" s="17"/>
      <c r="V125" s="17"/>
      <c r="W125" s="21"/>
      <c r="X125" s="17"/>
      <c r="Y125" s="17"/>
      <c r="Z125" s="17"/>
      <c r="AA125" s="17"/>
      <c r="AB125" s="17"/>
    </row>
    <row r="126" spans="1:28" ht="15" customHeight="1">
      <c r="A126" s="183" t="s">
        <v>748</v>
      </c>
      <c r="B126" s="183" t="s">
        <v>508</v>
      </c>
      <c r="C126" s="186">
        <v>792.13</v>
      </c>
      <c r="D126" s="277">
        <v>10</v>
      </c>
      <c r="E126" s="185">
        <v>15</v>
      </c>
      <c r="F126" s="186">
        <v>79</v>
      </c>
      <c r="G126" s="278" t="s">
        <v>749</v>
      </c>
      <c r="H126" s="608"/>
      <c r="I126" s="699"/>
      <c r="J126" s="724"/>
      <c r="K126" s="699"/>
      <c r="L126" s="720"/>
      <c r="M126" s="17"/>
      <c r="R126" s="17"/>
      <c r="S126" s="182"/>
      <c r="T126" s="17"/>
      <c r="U126" s="17"/>
      <c r="V126" s="17"/>
      <c r="W126" s="21"/>
      <c r="X126" s="17"/>
      <c r="Y126" s="17"/>
      <c r="Z126" s="17"/>
      <c r="AA126" s="17"/>
      <c r="AB126" s="17"/>
    </row>
    <row r="127" spans="1:28" ht="15" customHeight="1">
      <c r="A127" s="183" t="s">
        <v>750</v>
      </c>
      <c r="B127" s="183" t="s">
        <v>508</v>
      </c>
      <c r="C127" s="186">
        <v>498</v>
      </c>
      <c r="D127" s="277">
        <v>10</v>
      </c>
      <c r="E127" s="185">
        <v>8</v>
      </c>
      <c r="F127" s="186">
        <v>50</v>
      </c>
      <c r="G127" s="278" t="s">
        <v>751</v>
      </c>
      <c r="H127" s="608"/>
      <c r="I127" s="699"/>
      <c r="J127" s="724"/>
      <c r="K127" s="699"/>
      <c r="L127" s="720"/>
      <c r="M127" s="17"/>
      <c r="R127" s="17"/>
      <c r="S127" s="182"/>
      <c r="T127" s="17"/>
      <c r="U127" s="17"/>
      <c r="V127" s="17"/>
      <c r="W127" s="20"/>
      <c r="X127" s="17"/>
      <c r="Y127" s="17"/>
      <c r="Z127" s="17"/>
      <c r="AA127" s="17"/>
      <c r="AB127" s="17"/>
    </row>
    <row r="128" spans="1:28" ht="15" customHeight="1">
      <c r="A128" s="183" t="s">
        <v>752</v>
      </c>
      <c r="B128" s="183" t="s">
        <v>508</v>
      </c>
      <c r="C128" s="263">
        <v>586.25</v>
      </c>
      <c r="D128" s="262">
        <v>5</v>
      </c>
      <c r="E128" s="262">
        <v>14</v>
      </c>
      <c r="F128" s="263">
        <v>117</v>
      </c>
      <c r="G128" s="23"/>
      <c r="H128" s="608"/>
      <c r="I128" s="699"/>
      <c r="J128" s="724"/>
      <c r="K128" s="699"/>
      <c r="L128" s="720"/>
      <c r="M128" s="17"/>
      <c r="R128" s="17"/>
      <c r="S128" s="182"/>
      <c r="T128" s="17"/>
      <c r="U128" s="17"/>
      <c r="V128" s="17"/>
      <c r="W128" s="20"/>
      <c r="X128" s="17"/>
      <c r="Y128" s="17"/>
      <c r="Z128" s="17"/>
      <c r="AA128" s="17"/>
      <c r="AB128" s="17"/>
    </row>
    <row r="129" spans="1:28" ht="15" customHeight="1">
      <c r="A129" s="17"/>
      <c r="B129" s="17"/>
      <c r="C129" s="189"/>
      <c r="D129" s="180"/>
      <c r="E129" s="151"/>
      <c r="F129" s="189"/>
      <c r="G129" s="278"/>
      <c r="H129" s="608"/>
      <c r="I129" s="699"/>
      <c r="J129" s="724"/>
      <c r="K129" s="699"/>
      <c r="L129" s="720"/>
      <c r="M129" s="17"/>
      <c r="R129" s="17"/>
      <c r="S129" s="182"/>
      <c r="T129" s="17"/>
      <c r="U129" s="17"/>
      <c r="V129" s="17"/>
      <c r="W129" s="20"/>
      <c r="X129" s="17"/>
      <c r="Y129" s="17"/>
      <c r="Z129" s="17"/>
      <c r="AA129" s="17"/>
      <c r="AB129" s="17"/>
    </row>
    <row r="130" spans="1:28" ht="15" customHeight="1">
      <c r="A130" s="16" t="s">
        <v>753</v>
      </c>
      <c r="B130" s="17"/>
      <c r="C130" s="189"/>
      <c r="D130" s="180"/>
      <c r="E130" s="151"/>
      <c r="F130" s="189"/>
      <c r="G130" s="278"/>
      <c r="H130" s="608"/>
      <c r="I130" s="699"/>
      <c r="J130" s="724"/>
      <c r="K130" s="699"/>
      <c r="L130" s="720"/>
      <c r="M130" s="17"/>
      <c r="R130" s="17"/>
      <c r="S130" s="182"/>
      <c r="T130" s="17"/>
      <c r="U130" s="17"/>
      <c r="V130" s="17"/>
      <c r="W130" s="20"/>
      <c r="X130" s="17"/>
      <c r="Y130" s="17"/>
      <c r="Z130" s="17"/>
      <c r="AA130" s="17"/>
      <c r="AB130" s="17"/>
    </row>
    <row r="131" spans="1:28" ht="15" customHeight="1">
      <c r="A131" s="183" t="s">
        <v>754</v>
      </c>
      <c r="B131" s="183" t="s">
        <v>508</v>
      </c>
      <c r="C131" s="186">
        <v>1500</v>
      </c>
      <c r="D131" s="277">
        <v>6</v>
      </c>
      <c r="E131" s="185">
        <v>3</v>
      </c>
      <c r="F131" s="186">
        <v>250</v>
      </c>
      <c r="G131" s="278" t="s">
        <v>755</v>
      </c>
      <c r="H131" s="609"/>
      <c r="I131" s="699"/>
      <c r="J131" s="724"/>
      <c r="K131" s="699"/>
      <c r="L131" s="720"/>
      <c r="M131" s="17"/>
      <c r="R131" s="17"/>
      <c r="S131" s="182"/>
      <c r="T131" s="17"/>
      <c r="U131" s="17"/>
      <c r="V131" s="17"/>
      <c r="W131" s="20"/>
      <c r="X131" s="17"/>
      <c r="Y131" s="17"/>
      <c r="Z131" s="17"/>
      <c r="AA131" s="17"/>
      <c r="AB131" s="17"/>
    </row>
    <row r="132" spans="1:28" ht="15" customHeight="1">
      <c r="A132" s="17"/>
      <c r="B132" s="17"/>
      <c r="C132" s="189"/>
      <c r="D132" s="180"/>
      <c r="E132" s="151"/>
      <c r="F132" s="189"/>
      <c r="G132" s="278"/>
      <c r="H132" s="608"/>
      <c r="I132" s="699"/>
      <c r="J132" s="724"/>
      <c r="K132" s="699"/>
      <c r="L132" s="720"/>
      <c r="M132" s="17"/>
      <c r="R132" s="17"/>
      <c r="S132" s="182"/>
      <c r="T132" s="17"/>
      <c r="U132" s="17"/>
      <c r="V132" s="17"/>
      <c r="W132" s="20"/>
      <c r="X132" s="17"/>
      <c r="Y132" s="17"/>
      <c r="Z132" s="17"/>
      <c r="AA132" s="17"/>
      <c r="AB132" s="17"/>
    </row>
    <row r="133" spans="1:28" ht="15" customHeight="1">
      <c r="A133" s="16" t="s">
        <v>756</v>
      </c>
      <c r="B133" s="17"/>
      <c r="C133" s="189"/>
      <c r="D133" s="180"/>
      <c r="E133" s="151"/>
      <c r="F133" s="189"/>
      <c r="G133" s="278"/>
      <c r="H133" s="608"/>
      <c r="I133" s="699"/>
      <c r="J133" s="724"/>
      <c r="K133" s="699"/>
      <c r="L133" s="720"/>
      <c r="M133" s="17"/>
      <c r="R133" s="17"/>
      <c r="S133" s="182"/>
      <c r="T133" s="17"/>
      <c r="U133" s="17"/>
      <c r="V133" s="17"/>
      <c r="W133" s="20"/>
      <c r="X133" s="17"/>
      <c r="Y133" s="17"/>
      <c r="Z133" s="17"/>
      <c r="AA133" s="17"/>
      <c r="AB133" s="17"/>
    </row>
    <row r="134" spans="1:28" ht="15" customHeight="1">
      <c r="A134" s="183" t="s">
        <v>757</v>
      </c>
      <c r="B134" s="183" t="s">
        <v>508</v>
      </c>
      <c r="C134" s="186">
        <v>90</v>
      </c>
      <c r="D134" s="277">
        <v>10</v>
      </c>
      <c r="E134" s="185">
        <v>1</v>
      </c>
      <c r="F134" s="186">
        <v>9</v>
      </c>
      <c r="G134" s="278" t="s">
        <v>758</v>
      </c>
      <c r="H134" s="609"/>
      <c r="I134" s="699"/>
      <c r="J134" s="724"/>
      <c r="K134" s="699"/>
      <c r="L134" s="720"/>
      <c r="M134" s="17"/>
      <c r="R134" s="17"/>
      <c r="S134" s="182"/>
      <c r="T134" s="17"/>
      <c r="U134" s="17"/>
      <c r="V134" s="17"/>
      <c r="W134" s="20"/>
      <c r="X134" s="17"/>
      <c r="Y134" s="17"/>
      <c r="Z134" s="17"/>
      <c r="AA134" s="17"/>
      <c r="AB134" s="17"/>
    </row>
    <row r="135" spans="1:28" ht="15" customHeight="1">
      <c r="A135" s="183" t="s">
        <v>759</v>
      </c>
      <c r="B135" s="183" t="s">
        <v>508</v>
      </c>
      <c r="C135" s="186">
        <v>233.1</v>
      </c>
      <c r="D135" s="277">
        <v>9</v>
      </c>
      <c r="E135" s="185">
        <v>10</v>
      </c>
      <c r="F135" s="186">
        <v>26</v>
      </c>
      <c r="G135" s="278" t="s">
        <v>760</v>
      </c>
      <c r="H135" s="609"/>
      <c r="I135" s="699"/>
      <c r="J135" s="724"/>
      <c r="K135" s="699"/>
      <c r="L135" s="720"/>
      <c r="M135" s="17"/>
      <c r="R135" s="17"/>
      <c r="S135" s="182"/>
      <c r="T135" s="17"/>
      <c r="U135" s="17"/>
      <c r="V135" s="17"/>
      <c r="W135" s="20"/>
      <c r="X135" s="17"/>
      <c r="Y135" s="17"/>
      <c r="Z135" s="17"/>
      <c r="AA135" s="17"/>
      <c r="AB135" s="17"/>
    </row>
    <row r="136" spans="1:28" ht="15" customHeight="1">
      <c r="A136" s="183" t="s">
        <v>761</v>
      </c>
      <c r="B136" s="183" t="s">
        <v>508</v>
      </c>
      <c r="C136" s="186">
        <v>46</v>
      </c>
      <c r="D136" s="277">
        <v>10</v>
      </c>
      <c r="E136" s="185">
        <v>2</v>
      </c>
      <c r="F136" s="186">
        <v>5</v>
      </c>
      <c r="G136" s="278" t="s">
        <v>762</v>
      </c>
      <c r="H136" s="609"/>
      <c r="I136" s="699"/>
      <c r="J136" s="724"/>
      <c r="K136" s="699"/>
      <c r="L136" s="720"/>
      <c r="M136" s="17"/>
      <c r="R136" s="17"/>
      <c r="S136" s="182"/>
      <c r="T136" s="17"/>
      <c r="U136" s="17"/>
      <c r="V136" s="17"/>
      <c r="W136" s="20"/>
      <c r="X136" s="17"/>
      <c r="Y136" s="17"/>
      <c r="Z136" s="17"/>
      <c r="AA136" s="17"/>
      <c r="AB136" s="17"/>
    </row>
    <row r="137" spans="1:28" ht="15" customHeight="1">
      <c r="A137" s="183" t="s">
        <v>763</v>
      </c>
      <c r="B137" s="183" t="s">
        <v>508</v>
      </c>
      <c r="C137" s="186">
        <v>2633.25</v>
      </c>
      <c r="D137" s="277">
        <v>15</v>
      </c>
      <c r="E137" s="185">
        <v>7</v>
      </c>
      <c r="F137" s="186">
        <v>176</v>
      </c>
      <c r="G137" s="278" t="s">
        <v>764</v>
      </c>
      <c r="H137" s="609"/>
      <c r="I137" s="699"/>
      <c r="J137" s="724"/>
      <c r="K137" s="699"/>
      <c r="L137" s="720"/>
      <c r="M137" s="17"/>
      <c r="R137" s="17"/>
      <c r="S137" s="182"/>
      <c r="T137" s="17"/>
      <c r="U137" s="17"/>
      <c r="V137" s="17"/>
      <c r="W137" s="20"/>
      <c r="X137" s="17"/>
      <c r="Y137" s="17"/>
      <c r="Z137" s="17"/>
      <c r="AA137" s="17"/>
      <c r="AB137" s="17"/>
    </row>
    <row r="138" spans="1:28" ht="15" customHeight="1">
      <c r="A138" s="183" t="s">
        <v>765</v>
      </c>
      <c r="B138" s="183" t="s">
        <v>508</v>
      </c>
      <c r="C138" s="186">
        <v>490</v>
      </c>
      <c r="D138" s="277">
        <v>10</v>
      </c>
      <c r="E138" s="185">
        <v>9</v>
      </c>
      <c r="F138" s="186">
        <v>49</v>
      </c>
      <c r="G138" s="278" t="s">
        <v>766</v>
      </c>
      <c r="H138" s="609"/>
      <c r="I138" s="699"/>
      <c r="J138" s="724"/>
      <c r="K138" s="699"/>
      <c r="L138" s="720"/>
      <c r="M138" s="17"/>
      <c r="R138" s="17"/>
      <c r="S138" s="182"/>
      <c r="T138" s="17"/>
      <c r="U138" s="17"/>
      <c r="V138" s="17"/>
      <c r="W138" s="20"/>
      <c r="X138" s="17"/>
      <c r="Y138" s="17"/>
      <c r="Z138" s="17"/>
      <c r="AA138" s="17"/>
      <c r="AB138" s="17"/>
    </row>
    <row r="139" spans="1:28" ht="15" customHeight="1">
      <c r="A139" s="183" t="s">
        <v>767</v>
      </c>
      <c r="B139" s="183" t="s">
        <v>508</v>
      </c>
      <c r="C139" s="186">
        <v>480</v>
      </c>
      <c r="D139" s="277">
        <v>10</v>
      </c>
      <c r="E139" s="185">
        <v>6</v>
      </c>
      <c r="F139" s="186">
        <v>48</v>
      </c>
      <c r="G139" s="278" t="s">
        <v>768</v>
      </c>
      <c r="H139" s="609"/>
      <c r="I139" s="699"/>
      <c r="J139" s="724"/>
      <c r="K139" s="699"/>
      <c r="L139" s="720"/>
      <c r="M139" s="17"/>
      <c r="R139" s="17"/>
      <c r="S139" s="182"/>
      <c r="T139" s="17"/>
      <c r="U139" s="17"/>
      <c r="V139" s="17"/>
      <c r="W139" s="20"/>
      <c r="X139" s="17"/>
      <c r="Y139" s="17"/>
      <c r="Z139" s="17"/>
      <c r="AA139" s="17"/>
      <c r="AB139" s="17"/>
    </row>
    <row r="140" spans="1:28" ht="15" customHeight="1">
      <c r="A140" s="17"/>
      <c r="B140" s="17"/>
      <c r="C140" s="189"/>
      <c r="D140" s="180"/>
      <c r="E140" s="151"/>
      <c r="F140" s="189"/>
      <c r="G140" s="23"/>
      <c r="H140" s="609"/>
      <c r="I140" s="699"/>
      <c r="J140" s="724"/>
      <c r="K140" s="699"/>
      <c r="L140" s="720"/>
      <c r="M140" s="17"/>
      <c r="R140" s="17"/>
      <c r="S140" s="182"/>
      <c r="T140" s="17"/>
      <c r="U140" s="17"/>
      <c r="V140" s="17"/>
      <c r="W140" s="20"/>
      <c r="X140" s="17"/>
      <c r="Y140" s="17"/>
      <c r="Z140" s="17"/>
      <c r="AA140" s="17"/>
      <c r="AB140" s="17"/>
    </row>
    <row r="141" spans="1:28" ht="14.25" customHeight="1">
      <c r="A141" s="23"/>
      <c r="B141" s="23"/>
      <c r="C141" s="23"/>
      <c r="D141" s="23"/>
      <c r="E141" s="23"/>
      <c r="F141" s="23"/>
      <c r="G141" s="23"/>
      <c r="H141" s="23"/>
      <c r="I141" s="699"/>
      <c r="J141" s="724"/>
      <c r="K141" s="699"/>
      <c r="L141" s="720"/>
      <c r="M141" s="17"/>
      <c r="R141" s="17"/>
      <c r="S141" s="17"/>
      <c r="T141" s="17"/>
      <c r="U141" s="17"/>
      <c r="V141" s="17"/>
      <c r="W141" s="17"/>
      <c r="X141" s="17"/>
      <c r="Y141" s="17"/>
      <c r="Z141" s="17"/>
      <c r="AA141" s="17"/>
      <c r="AB141" s="17"/>
    </row>
    <row r="142" spans="1:28" ht="15.75" customHeight="1">
      <c r="A142" s="17"/>
      <c r="B142" s="17"/>
      <c r="C142" s="189"/>
      <c r="D142" s="180"/>
      <c r="E142" s="151"/>
      <c r="F142" s="189"/>
      <c r="G142" s="278"/>
      <c r="H142" s="608"/>
      <c r="I142" s="699"/>
      <c r="J142" s="724"/>
      <c r="K142" s="699"/>
      <c r="L142" s="720"/>
      <c r="M142" s="17"/>
      <c r="R142" s="17"/>
      <c r="S142" s="17"/>
      <c r="T142" s="17"/>
      <c r="U142" s="17"/>
      <c r="V142" s="17"/>
      <c r="W142" s="17"/>
      <c r="X142" s="17"/>
      <c r="Y142" s="17"/>
      <c r="Z142" s="17"/>
      <c r="AA142" s="17"/>
      <c r="AB142" s="17"/>
    </row>
    <row r="143" spans="1:28" ht="15.75" customHeight="1">
      <c r="A143" s="16" t="s">
        <v>769</v>
      </c>
      <c r="B143" s="17"/>
      <c r="C143" s="189"/>
      <c r="D143" s="180"/>
      <c r="E143" s="151"/>
      <c r="F143" s="189"/>
      <c r="G143" s="278"/>
      <c r="H143" s="608"/>
      <c r="I143" s="699"/>
      <c r="J143" s="724"/>
      <c r="K143" s="699"/>
      <c r="L143" s="720"/>
      <c r="M143" s="17"/>
      <c r="R143" s="17"/>
      <c r="S143" s="17"/>
      <c r="T143" s="17"/>
      <c r="U143" s="17"/>
      <c r="V143" s="17"/>
      <c r="W143" s="17"/>
      <c r="X143" s="17"/>
      <c r="Y143" s="17"/>
      <c r="Z143" s="17"/>
      <c r="AA143" s="17"/>
      <c r="AB143" s="17"/>
    </row>
    <row r="144" spans="1:28" ht="15.75" customHeight="1">
      <c r="A144" s="183" t="s">
        <v>770</v>
      </c>
      <c r="B144" s="183" t="s">
        <v>636</v>
      </c>
      <c r="C144" s="186">
        <v>200</v>
      </c>
      <c r="D144" s="277">
        <v>1</v>
      </c>
      <c r="E144" s="185">
        <v>1</v>
      </c>
      <c r="F144" s="186">
        <v>200</v>
      </c>
      <c r="G144" s="278" t="s">
        <v>771</v>
      </c>
      <c r="H144" s="609"/>
      <c r="I144" s="699"/>
      <c r="J144" s="724"/>
      <c r="K144" s="699"/>
      <c r="L144" s="720"/>
      <c r="M144" s="17"/>
      <c r="R144" s="17"/>
      <c r="S144" s="17"/>
      <c r="T144" s="17"/>
      <c r="U144" s="17"/>
      <c r="V144" s="17"/>
      <c r="W144" s="17"/>
      <c r="X144" s="17"/>
      <c r="Y144" s="17"/>
      <c r="Z144" s="17"/>
      <c r="AA144" s="17"/>
      <c r="AB144" s="17"/>
    </row>
    <row r="145" spans="1:30" ht="15.75" customHeight="1">
      <c r="A145" s="17"/>
      <c r="B145" s="17"/>
      <c r="C145" s="189"/>
      <c r="D145" s="180"/>
      <c r="E145" s="151"/>
      <c r="F145" s="189"/>
      <c r="G145" s="278"/>
      <c r="H145" s="609"/>
      <c r="I145" s="699"/>
      <c r="J145" s="724"/>
      <c r="K145" s="699"/>
      <c r="L145" s="720"/>
      <c r="M145" s="17"/>
      <c r="R145" s="17"/>
      <c r="S145" s="17"/>
      <c r="T145" s="17"/>
      <c r="U145" s="17"/>
      <c r="V145" s="17"/>
      <c r="W145" s="17"/>
      <c r="X145" s="17"/>
      <c r="Y145" s="17"/>
      <c r="Z145" s="17"/>
      <c r="AA145" s="17"/>
      <c r="AB145" s="17"/>
    </row>
    <row r="146" spans="1:30" ht="15.75" customHeight="1">
      <c r="A146" s="17"/>
      <c r="B146" s="17"/>
      <c r="C146" s="189"/>
      <c r="D146" s="180"/>
      <c r="E146" s="151"/>
      <c r="F146" s="189"/>
      <c r="G146" s="278"/>
      <c r="H146" s="608"/>
      <c r="I146" s="699"/>
      <c r="J146" s="724"/>
      <c r="K146" s="699"/>
      <c r="L146" s="720"/>
      <c r="M146" s="17"/>
      <c r="R146" s="17"/>
      <c r="S146" s="17"/>
      <c r="T146" s="17"/>
      <c r="U146" s="17"/>
      <c r="V146" s="17"/>
      <c r="W146" s="17"/>
      <c r="X146" s="17"/>
      <c r="Y146" s="17"/>
      <c r="Z146" s="17"/>
      <c r="AA146" s="17"/>
      <c r="AB146" s="17"/>
    </row>
    <row r="147" spans="1:30" ht="15.75" customHeight="1">
      <c r="A147" s="17"/>
      <c r="B147" s="17"/>
      <c r="C147" s="189"/>
      <c r="D147" s="180"/>
      <c r="E147" s="151"/>
      <c r="F147" s="189"/>
      <c r="G147" s="23"/>
      <c r="H147" s="608"/>
      <c r="I147" s="699"/>
      <c r="J147" s="724"/>
      <c r="K147" s="699"/>
      <c r="L147" s="720"/>
      <c r="M147" s="17"/>
      <c r="R147" s="17"/>
      <c r="S147" s="17"/>
      <c r="T147" s="17"/>
      <c r="U147" s="17"/>
      <c r="V147" s="17"/>
      <c r="W147" s="17"/>
      <c r="X147" s="17"/>
      <c r="Y147" s="17"/>
      <c r="Z147" s="17"/>
      <c r="AA147" s="17"/>
      <c r="AB147" s="17"/>
    </row>
    <row r="148" spans="1:30" ht="15.75" customHeight="1">
      <c r="A148" s="17"/>
      <c r="B148" s="17"/>
      <c r="C148" s="189">
        <v>0</v>
      </c>
      <c r="D148" s="179"/>
      <c r="E148" s="151"/>
      <c r="F148" s="189"/>
      <c r="G148" s="179"/>
      <c r="H148" s="608"/>
      <c r="I148" s="699"/>
      <c r="J148" s="724"/>
      <c r="K148" s="699"/>
      <c r="L148" s="720"/>
      <c r="M148" s="17"/>
      <c r="R148" s="17"/>
      <c r="S148" s="17"/>
      <c r="T148" s="17"/>
      <c r="U148" s="17"/>
      <c r="V148" s="17"/>
      <c r="W148" s="17"/>
      <c r="X148" s="17"/>
      <c r="Y148" s="17"/>
      <c r="Z148" s="17"/>
      <c r="AA148" s="17"/>
      <c r="AB148" s="17"/>
    </row>
    <row r="149" spans="1:30" ht="15.75" customHeight="1">
      <c r="A149" s="17"/>
      <c r="B149" s="17"/>
      <c r="C149" s="189">
        <v>0</v>
      </c>
      <c r="D149" s="179"/>
      <c r="E149" s="151"/>
      <c r="F149" s="189">
        <v>0</v>
      </c>
      <c r="G149" s="179"/>
      <c r="H149" s="608"/>
      <c r="I149" s="699"/>
      <c r="J149" s="724"/>
      <c r="K149" s="699"/>
      <c r="L149" s="720"/>
      <c r="M149" s="17"/>
      <c r="R149" s="17"/>
      <c r="S149" s="17"/>
      <c r="T149" s="17"/>
      <c r="U149" s="17"/>
      <c r="V149" s="17"/>
      <c r="W149" s="17"/>
      <c r="X149" s="17"/>
      <c r="Y149" s="17"/>
      <c r="Z149" s="17"/>
      <c r="AA149" s="17"/>
      <c r="AB149" s="17"/>
    </row>
    <row r="150" spans="1:30" ht="15.75" customHeight="1">
      <c r="A150" s="17"/>
      <c r="B150" s="17"/>
      <c r="C150" s="189">
        <v>0</v>
      </c>
      <c r="D150" s="179"/>
      <c r="E150" s="151"/>
      <c r="F150" s="189">
        <v>0</v>
      </c>
      <c r="G150" s="179"/>
      <c r="H150" s="608"/>
      <c r="I150" s="699"/>
      <c r="J150" s="724"/>
      <c r="K150" s="699"/>
      <c r="L150" s="720"/>
      <c r="M150" s="17"/>
      <c r="R150" s="17"/>
      <c r="S150" s="17"/>
      <c r="T150" s="17"/>
      <c r="U150" s="17"/>
      <c r="V150" s="17"/>
      <c r="W150" s="17"/>
      <c r="X150" s="17"/>
      <c r="Y150" s="17"/>
      <c r="Z150" s="17"/>
      <c r="AA150" s="17"/>
      <c r="AB150" s="17"/>
    </row>
    <row r="151" spans="1:30" ht="15.75" customHeight="1">
      <c r="A151" s="17"/>
      <c r="B151" s="17"/>
      <c r="C151" s="189">
        <v>0</v>
      </c>
      <c r="D151" s="179"/>
      <c r="E151" s="151"/>
      <c r="F151" s="189">
        <v>0</v>
      </c>
      <c r="G151" s="179"/>
      <c r="H151" s="608"/>
      <c r="I151" s="699"/>
      <c r="J151" s="724"/>
      <c r="K151" s="699"/>
      <c r="L151" s="720"/>
      <c r="M151" s="17"/>
      <c r="R151" s="17"/>
      <c r="S151" s="17"/>
      <c r="T151" s="17"/>
      <c r="U151" s="17"/>
      <c r="V151" s="17"/>
      <c r="W151" s="17"/>
      <c r="X151" s="17"/>
      <c r="Y151" s="17"/>
      <c r="Z151" s="17"/>
      <c r="AA151" s="17"/>
      <c r="AB151" s="17"/>
    </row>
    <row r="152" spans="1:30" ht="15.75" customHeight="1">
      <c r="A152" s="17"/>
      <c r="B152" s="17"/>
      <c r="C152" s="189">
        <v>0</v>
      </c>
      <c r="D152" s="179"/>
      <c r="E152" s="151"/>
      <c r="F152" s="189">
        <v>0</v>
      </c>
      <c r="G152" s="179"/>
      <c r="H152" s="608"/>
      <c r="I152" s="699"/>
      <c r="J152" s="724"/>
      <c r="K152" s="699"/>
      <c r="L152" s="720"/>
      <c r="M152" s="17"/>
      <c r="R152" s="17"/>
      <c r="S152" s="17"/>
      <c r="T152" s="17"/>
      <c r="U152" s="17"/>
      <c r="V152" s="17"/>
      <c r="W152" s="17"/>
      <c r="X152" s="17"/>
      <c r="Y152" s="17"/>
      <c r="Z152" s="17"/>
      <c r="AA152" s="17"/>
      <c r="AB152" s="17"/>
    </row>
    <row r="153" spans="1:30" ht="15.75" customHeight="1">
      <c r="A153" s="17"/>
      <c r="B153" s="17"/>
      <c r="C153" s="189">
        <v>0</v>
      </c>
      <c r="D153" s="179"/>
      <c r="E153" s="151"/>
      <c r="F153" s="189">
        <v>0</v>
      </c>
      <c r="G153" s="179"/>
      <c r="H153" s="608"/>
      <c r="I153" s="699"/>
      <c r="J153" s="724"/>
      <c r="K153" s="699"/>
      <c r="L153" s="720"/>
      <c r="M153" s="17"/>
      <c r="R153" s="17"/>
      <c r="S153" s="17"/>
      <c r="T153" s="17"/>
      <c r="U153" s="17"/>
      <c r="V153" s="17"/>
      <c r="W153" s="17"/>
      <c r="X153" s="17"/>
      <c r="Y153" s="17"/>
      <c r="Z153" s="17"/>
      <c r="AA153" s="17"/>
      <c r="AB153" s="17"/>
    </row>
    <row r="154" spans="1:30" ht="15.75" customHeight="1">
      <c r="A154" s="17"/>
      <c r="B154" s="17"/>
      <c r="C154" s="189">
        <v>0</v>
      </c>
      <c r="D154" s="179"/>
      <c r="E154" s="151"/>
      <c r="F154" s="189">
        <v>0</v>
      </c>
      <c r="G154" s="179"/>
      <c r="H154" s="608"/>
      <c r="I154" s="717"/>
      <c r="J154" s="727"/>
      <c r="K154" s="773"/>
      <c r="L154" s="722"/>
      <c r="M154" s="17"/>
      <c r="R154" s="17"/>
      <c r="S154" s="17"/>
      <c r="T154" s="17"/>
      <c r="U154" s="17"/>
      <c r="V154" s="17"/>
      <c r="W154" s="17"/>
      <c r="X154" s="17"/>
      <c r="Y154" s="17"/>
      <c r="Z154" s="17"/>
      <c r="AA154" s="17"/>
      <c r="AB154" s="17"/>
    </row>
    <row r="155" spans="1:30" ht="15.75" customHeight="1">
      <c r="A155" s="16"/>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row>
    <row r="156" spans="1:30" ht="15.75" customHeight="1">
      <c r="A156" s="16"/>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row>
    <row r="157" spans="1:30" ht="15.75" customHeight="1">
      <c r="A157" s="16"/>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row>
    <row r="158" spans="1:30" ht="15.75" customHeight="1">
      <c r="A158" s="17"/>
      <c r="B158" s="17"/>
      <c r="C158" s="17"/>
      <c r="D158" s="17"/>
      <c r="E158" s="17"/>
      <c r="F158" s="20">
        <f>SUM(F111:F151)</f>
        <v>3276</v>
      </c>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row>
    <row r="164" spans="1:30" ht="15.75" customHeight="1">
      <c r="A164" s="17"/>
      <c r="B164" s="711"/>
      <c r="C164" s="699"/>
      <c r="D164" s="699"/>
      <c r="E164" s="699"/>
      <c r="F164" s="699"/>
      <c r="G164" s="699"/>
      <c r="H164" s="699"/>
      <c r="I164" s="17"/>
      <c r="J164" s="17"/>
      <c r="K164" s="17"/>
      <c r="L164" s="17"/>
      <c r="M164" s="17"/>
      <c r="N164" s="17"/>
      <c r="O164" s="17"/>
      <c r="P164" s="711"/>
      <c r="Q164" s="699"/>
      <c r="R164" s="699"/>
      <c r="S164" s="17"/>
      <c r="T164" s="17"/>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17"/>
      <c r="N165" s="17"/>
      <c r="O165" s="17"/>
      <c r="P165" s="711"/>
      <c r="Q165" s="699"/>
      <c r="R165" s="699"/>
      <c r="S165" s="17"/>
      <c r="T165" s="17"/>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711"/>
      <c r="Q166" s="699"/>
      <c r="R166" s="699"/>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711"/>
      <c r="Q167" s="699"/>
      <c r="R167" s="699"/>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711"/>
      <c r="Q168" s="699"/>
      <c r="R168" s="699"/>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711"/>
      <c r="Q169" s="699"/>
      <c r="R169" s="699"/>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711"/>
      <c r="Q170" s="699"/>
      <c r="R170" s="699"/>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711"/>
      <c r="N172" s="699"/>
      <c r="O172" s="699"/>
      <c r="P172" s="711"/>
      <c r="Q172" s="699"/>
      <c r="R172" s="699"/>
      <c r="S172" s="699"/>
      <c r="T172" s="699"/>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711"/>
      <c r="N173" s="699"/>
      <c r="O173" s="699"/>
      <c r="P173" s="711"/>
      <c r="Q173" s="699"/>
      <c r="R173" s="699"/>
      <c r="S173" s="699"/>
      <c r="T173" s="699"/>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711"/>
      <c r="N176" s="699"/>
      <c r="O176" s="699"/>
      <c r="P176" s="699"/>
      <c r="Q176" s="699"/>
      <c r="R176" s="699"/>
      <c r="S176" s="699"/>
      <c r="T176" s="699"/>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711"/>
      <c r="N177" s="699"/>
      <c r="O177" s="699"/>
      <c r="P177" s="699"/>
      <c r="Q177" s="699"/>
      <c r="R177" s="699"/>
      <c r="S177" s="699"/>
      <c r="T177" s="699"/>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711"/>
      <c r="N178" s="699"/>
      <c r="O178" s="699"/>
      <c r="P178" s="699"/>
      <c r="Q178" s="699"/>
      <c r="R178" s="699"/>
      <c r="S178" s="699"/>
      <c r="T178" s="699"/>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711"/>
      <c r="N179" s="699"/>
      <c r="O179" s="699"/>
      <c r="P179" s="699"/>
      <c r="Q179" s="699"/>
      <c r="R179" s="699"/>
      <c r="S179" s="699"/>
      <c r="T179" s="699"/>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711"/>
      <c r="N180" s="699"/>
      <c r="O180" s="699"/>
      <c r="P180" s="699"/>
      <c r="Q180" s="699"/>
      <c r="R180" s="699"/>
      <c r="S180" s="699"/>
      <c r="T180" s="699"/>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711"/>
      <c r="N181" s="699"/>
      <c r="O181" s="699"/>
      <c r="P181" s="699"/>
      <c r="Q181" s="699"/>
      <c r="R181" s="699"/>
      <c r="S181" s="699"/>
      <c r="T181" s="699"/>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711"/>
      <c r="N182" s="699"/>
      <c r="O182" s="699"/>
      <c r="P182" s="699"/>
      <c r="Q182" s="699"/>
      <c r="R182" s="699"/>
      <c r="S182" s="699"/>
      <c r="T182" s="699"/>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711"/>
      <c r="N183" s="699"/>
      <c r="O183" s="699"/>
      <c r="P183" s="699"/>
      <c r="Q183" s="699"/>
      <c r="R183" s="699"/>
      <c r="S183" s="699"/>
      <c r="T183" s="699"/>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711"/>
      <c r="N184" s="699"/>
      <c r="O184" s="699"/>
      <c r="P184" s="699"/>
      <c r="Q184" s="699"/>
      <c r="R184" s="699"/>
      <c r="S184" s="699"/>
      <c r="T184" s="699"/>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711"/>
      <c r="N187" s="699"/>
      <c r="O187" s="699"/>
      <c r="P187" s="711"/>
      <c r="Q187" s="699"/>
      <c r="R187" s="699"/>
      <c r="S187" s="699"/>
      <c r="T187" s="699"/>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711"/>
      <c r="N188" s="699"/>
      <c r="O188" s="699"/>
      <c r="P188" s="711"/>
      <c r="Q188" s="699"/>
      <c r="R188" s="699"/>
      <c r="S188" s="699"/>
      <c r="T188" s="699"/>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711"/>
      <c r="N189" s="699"/>
      <c r="O189" s="699"/>
      <c r="P189" s="699"/>
      <c r="Q189" s="699"/>
      <c r="R189" s="699"/>
      <c r="S189" s="699"/>
      <c r="T189" s="699"/>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711"/>
      <c r="N190" s="699"/>
      <c r="O190" s="699"/>
      <c r="P190" s="699"/>
      <c r="Q190" s="699"/>
      <c r="R190" s="699"/>
      <c r="S190" s="699"/>
      <c r="T190" s="699"/>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711"/>
      <c r="N191" s="699"/>
      <c r="O191" s="699"/>
      <c r="P191" s="699"/>
      <c r="Q191" s="699"/>
      <c r="R191" s="699"/>
      <c r="S191" s="699"/>
      <c r="T191" s="699"/>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711"/>
      <c r="N192" s="699"/>
      <c r="O192" s="699"/>
      <c r="P192" s="699"/>
      <c r="Q192" s="699"/>
      <c r="R192" s="699"/>
      <c r="S192" s="699"/>
      <c r="T192" s="699"/>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711"/>
      <c r="N193" s="699"/>
      <c r="O193" s="699"/>
      <c r="P193" s="699"/>
      <c r="Q193" s="699"/>
      <c r="R193" s="699"/>
      <c r="S193" s="699"/>
      <c r="T193" s="699"/>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711"/>
      <c r="N194" s="699"/>
      <c r="O194" s="699"/>
      <c r="P194" s="699"/>
      <c r="Q194" s="699"/>
      <c r="R194" s="699"/>
      <c r="S194" s="699"/>
      <c r="T194" s="699"/>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711"/>
      <c r="N195" s="699"/>
      <c r="O195" s="699"/>
      <c r="P195" s="699"/>
      <c r="Q195" s="699"/>
      <c r="R195" s="699"/>
      <c r="S195" s="699"/>
      <c r="T195" s="699"/>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711"/>
      <c r="N196" s="699"/>
      <c r="O196" s="699"/>
      <c r="P196" s="699"/>
      <c r="Q196" s="699"/>
      <c r="R196" s="699"/>
      <c r="S196" s="699"/>
      <c r="T196" s="699"/>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711"/>
      <c r="N197" s="699"/>
      <c r="O197" s="699"/>
      <c r="P197" s="699"/>
      <c r="Q197" s="699"/>
      <c r="R197" s="699"/>
      <c r="S197" s="699"/>
      <c r="T197" s="699"/>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711"/>
      <c r="N198" s="699"/>
      <c r="O198" s="699"/>
      <c r="P198" s="699"/>
      <c r="Q198" s="699"/>
      <c r="R198" s="699"/>
      <c r="S198" s="699"/>
      <c r="T198" s="699"/>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711"/>
      <c r="N199" s="699"/>
      <c r="O199" s="699"/>
      <c r="P199" s="699"/>
      <c r="Q199" s="699"/>
      <c r="R199" s="699"/>
      <c r="S199" s="699"/>
      <c r="T199" s="699"/>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711"/>
      <c r="N200" s="699"/>
      <c r="O200" s="699"/>
      <c r="P200" s="699"/>
      <c r="Q200" s="699"/>
      <c r="R200" s="699"/>
      <c r="S200" s="699"/>
      <c r="T200" s="699"/>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711"/>
      <c r="N201" s="699"/>
      <c r="O201" s="699"/>
      <c r="P201" s="699"/>
      <c r="Q201" s="699"/>
      <c r="R201" s="699"/>
      <c r="S201" s="699"/>
      <c r="T201" s="699"/>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711"/>
      <c r="C204" s="699"/>
      <c r="D204" s="17"/>
      <c r="E204" s="17"/>
      <c r="F204" s="17"/>
      <c r="G204" s="17"/>
      <c r="H204" s="17"/>
      <c r="I204" s="17"/>
      <c r="J204" s="17"/>
      <c r="K204" s="17"/>
      <c r="L204" s="17"/>
      <c r="M204" s="711"/>
      <c r="N204" s="699"/>
      <c r="O204" s="699"/>
      <c r="P204" s="711"/>
      <c r="Q204" s="699"/>
      <c r="R204" s="699"/>
      <c r="S204" s="699"/>
      <c r="T204" s="699"/>
      <c r="U204" s="17"/>
      <c r="V204" s="17"/>
      <c r="W204" s="17"/>
      <c r="X204" s="17"/>
      <c r="Y204" s="17"/>
      <c r="Z204" s="17"/>
      <c r="AA204" s="17"/>
      <c r="AB204" s="17"/>
      <c r="AC204" s="17"/>
      <c r="AD204" s="17"/>
    </row>
    <row r="205" spans="1:30" ht="15.75" customHeight="1">
      <c r="A205" s="17"/>
      <c r="B205" s="711"/>
      <c r="C205" s="699"/>
      <c r="D205" s="17"/>
      <c r="E205" s="17"/>
      <c r="F205" s="17"/>
      <c r="G205" s="17"/>
      <c r="H205" s="17"/>
      <c r="I205" s="17"/>
      <c r="J205" s="17"/>
      <c r="K205" s="17"/>
      <c r="L205" s="17"/>
      <c r="M205" s="711"/>
      <c r="N205" s="699"/>
      <c r="O205" s="699"/>
      <c r="P205" s="711"/>
      <c r="Q205" s="699"/>
      <c r="R205" s="699"/>
      <c r="S205" s="699"/>
      <c r="T205" s="699"/>
      <c r="U205" s="17"/>
      <c r="V205" s="17"/>
      <c r="W205" s="17"/>
      <c r="X205" s="17"/>
      <c r="Y205" s="17"/>
      <c r="Z205" s="17"/>
      <c r="AA205" s="17"/>
      <c r="AB205" s="17"/>
      <c r="AC205" s="17"/>
      <c r="AD205" s="17"/>
    </row>
    <row r="206" spans="1:30" ht="15.75" customHeight="1">
      <c r="A206" s="17"/>
      <c r="B206" s="711"/>
      <c r="C206" s="699"/>
      <c r="D206" s="17"/>
      <c r="E206" s="17"/>
      <c r="F206" s="17"/>
      <c r="G206" s="17"/>
      <c r="H206" s="17"/>
      <c r="I206" s="17"/>
      <c r="J206" s="17"/>
      <c r="K206" s="17"/>
      <c r="L206" s="17"/>
      <c r="M206" s="711"/>
      <c r="N206" s="699"/>
      <c r="O206" s="699"/>
      <c r="P206" s="699"/>
      <c r="Q206" s="699"/>
      <c r="R206" s="699"/>
      <c r="S206" s="699"/>
      <c r="T206" s="699"/>
      <c r="U206" s="17"/>
      <c r="V206" s="17"/>
      <c r="W206" s="17"/>
      <c r="X206" s="17"/>
      <c r="Y206" s="17"/>
      <c r="Z206" s="17"/>
      <c r="AA206" s="17"/>
      <c r="AB206" s="17"/>
      <c r="AC206" s="17"/>
      <c r="AD206" s="17"/>
    </row>
    <row r="207" spans="1:30" ht="15.75" customHeight="1">
      <c r="A207" s="17"/>
      <c r="B207" s="711"/>
      <c r="C207" s="699"/>
      <c r="D207" s="17"/>
      <c r="E207" s="17"/>
      <c r="F207" s="17"/>
      <c r="G207" s="17"/>
      <c r="H207" s="17"/>
      <c r="I207" s="17"/>
      <c r="J207" s="17"/>
      <c r="K207" s="17"/>
      <c r="L207" s="17"/>
      <c r="M207" s="711"/>
      <c r="N207" s="699"/>
      <c r="O207" s="699"/>
      <c r="P207" s="699"/>
      <c r="Q207" s="699"/>
      <c r="R207" s="699"/>
      <c r="S207" s="699"/>
      <c r="T207" s="699"/>
      <c r="U207" s="17"/>
      <c r="V207" s="17"/>
      <c r="W207" s="17"/>
      <c r="X207" s="17"/>
      <c r="Y207" s="17"/>
      <c r="Z207" s="17"/>
      <c r="AA207" s="17"/>
      <c r="AB207" s="17"/>
      <c r="AC207" s="17"/>
      <c r="AD207" s="17"/>
    </row>
    <row r="208" spans="1:30" ht="15.75" customHeight="1">
      <c r="A208" s="17"/>
      <c r="B208" s="711"/>
      <c r="C208" s="699"/>
      <c r="D208" s="17"/>
      <c r="E208" s="17"/>
      <c r="F208" s="17"/>
      <c r="G208" s="17"/>
      <c r="H208" s="17"/>
      <c r="I208" s="17"/>
      <c r="J208" s="17"/>
      <c r="K208" s="17"/>
      <c r="L208" s="17"/>
      <c r="M208" s="711"/>
      <c r="N208" s="699"/>
      <c r="O208" s="699"/>
      <c r="P208" s="699"/>
      <c r="Q208" s="699"/>
      <c r="R208" s="699"/>
      <c r="S208" s="699"/>
      <c r="T208" s="699"/>
      <c r="U208" s="17"/>
      <c r="V208" s="17"/>
      <c r="W208" s="17"/>
      <c r="X208" s="17"/>
      <c r="Y208" s="17"/>
      <c r="Z208" s="17"/>
      <c r="AA208" s="17"/>
      <c r="AB208" s="17"/>
      <c r="AC208" s="17"/>
      <c r="AD208" s="17"/>
    </row>
    <row r="209" spans="1:30" ht="15.75" customHeight="1">
      <c r="A209" s="17"/>
      <c r="B209" s="711"/>
      <c r="C209" s="699"/>
      <c r="D209" s="17"/>
      <c r="E209" s="17"/>
      <c r="F209" s="17"/>
      <c r="G209" s="17"/>
      <c r="H209" s="17"/>
      <c r="I209" s="17"/>
      <c r="J209" s="17"/>
      <c r="K209" s="17"/>
      <c r="L209" s="17"/>
      <c r="M209" s="711"/>
      <c r="N209" s="699"/>
      <c r="O209" s="699"/>
      <c r="P209" s="699"/>
      <c r="Q209" s="699"/>
      <c r="R209" s="699"/>
      <c r="S209" s="699"/>
      <c r="T209" s="699"/>
      <c r="U209" s="17"/>
      <c r="V209" s="17"/>
      <c r="W209" s="17"/>
      <c r="X209" s="17"/>
      <c r="Y209" s="17"/>
      <c r="Z209" s="17"/>
      <c r="AA209" s="17"/>
      <c r="AB209" s="17"/>
      <c r="AC209" s="17"/>
      <c r="AD209" s="17"/>
    </row>
    <row r="210" spans="1:30" ht="15.75" customHeight="1">
      <c r="A210" s="17"/>
      <c r="B210" s="711"/>
      <c r="C210" s="699"/>
      <c r="D210" s="17"/>
      <c r="E210" s="17"/>
      <c r="F210" s="17"/>
      <c r="G210" s="17"/>
      <c r="H210" s="17"/>
      <c r="I210" s="17"/>
      <c r="J210" s="17"/>
      <c r="K210" s="17"/>
      <c r="L210" s="17"/>
      <c r="M210" s="711"/>
      <c r="N210" s="699"/>
      <c r="O210" s="699"/>
      <c r="P210" s="699"/>
      <c r="Q210" s="699"/>
      <c r="R210" s="699"/>
      <c r="S210" s="699"/>
      <c r="T210" s="699"/>
      <c r="U210" s="17"/>
      <c r="V210" s="17"/>
      <c r="W210" s="17"/>
      <c r="X210" s="17"/>
      <c r="Y210" s="17"/>
      <c r="Z210" s="17"/>
      <c r="AA210" s="17"/>
      <c r="AB210" s="17"/>
      <c r="AC210" s="17"/>
      <c r="AD210" s="17"/>
    </row>
    <row r="211" spans="1:30" ht="15.75" customHeight="1">
      <c r="A211" s="17"/>
      <c r="B211" s="711"/>
      <c r="C211" s="699"/>
      <c r="D211" s="17"/>
      <c r="E211" s="17"/>
      <c r="F211" s="17"/>
      <c r="G211" s="17"/>
      <c r="H211" s="17"/>
      <c r="I211" s="17"/>
      <c r="J211" s="17"/>
      <c r="K211" s="17"/>
      <c r="L211" s="17"/>
      <c r="M211" s="711"/>
      <c r="N211" s="699"/>
      <c r="O211" s="699"/>
      <c r="P211" s="699"/>
      <c r="Q211" s="699"/>
      <c r="R211" s="699"/>
      <c r="S211" s="699"/>
      <c r="T211" s="699"/>
      <c r="U211" s="17"/>
      <c r="V211" s="17"/>
      <c r="W211" s="17"/>
      <c r="X211" s="17"/>
      <c r="Y211" s="17"/>
      <c r="Z211" s="17"/>
      <c r="AA211" s="17"/>
      <c r="AB211" s="17"/>
      <c r="AC211" s="17"/>
      <c r="AD211" s="17"/>
    </row>
    <row r="212" spans="1:30" ht="15.75" customHeight="1">
      <c r="A212" s="17"/>
      <c r="B212" s="711"/>
      <c r="C212" s="699"/>
      <c r="D212" s="17"/>
      <c r="E212" s="17"/>
      <c r="F212" s="17"/>
      <c r="G212" s="17"/>
      <c r="H212" s="17"/>
      <c r="I212" s="17"/>
      <c r="J212" s="17"/>
      <c r="K212" s="17"/>
      <c r="L212" s="17"/>
      <c r="M212" s="711"/>
      <c r="N212" s="699"/>
      <c r="O212" s="699"/>
      <c r="P212" s="699"/>
      <c r="Q212" s="699"/>
      <c r="R212" s="699"/>
      <c r="S212" s="699"/>
      <c r="T212" s="699"/>
      <c r="U212" s="17"/>
      <c r="V212" s="17"/>
      <c r="W212" s="17"/>
      <c r="X212" s="17"/>
      <c r="Y212" s="17"/>
      <c r="Z212" s="17"/>
      <c r="AA212" s="17"/>
      <c r="AB212" s="17"/>
      <c r="AC212" s="17"/>
      <c r="AD212" s="17"/>
    </row>
    <row r="213" spans="1:30" ht="15.75" customHeight="1">
      <c r="A213" s="17"/>
      <c r="B213" s="711"/>
      <c r="C213" s="699"/>
      <c r="D213" s="17"/>
      <c r="E213" s="17"/>
      <c r="F213" s="17"/>
      <c r="G213" s="17"/>
      <c r="H213" s="17"/>
      <c r="I213" s="17"/>
      <c r="J213" s="17"/>
      <c r="K213" s="17"/>
      <c r="L213" s="17"/>
      <c r="M213" s="711"/>
      <c r="N213" s="699"/>
      <c r="O213" s="699"/>
      <c r="P213" s="699"/>
      <c r="Q213" s="699"/>
      <c r="R213" s="699"/>
      <c r="S213" s="699"/>
      <c r="T213" s="699"/>
      <c r="U213" s="17"/>
      <c r="V213" s="17"/>
      <c r="W213" s="17"/>
      <c r="X213" s="17"/>
      <c r="Y213" s="17"/>
      <c r="Z213" s="17"/>
      <c r="AA213" s="17"/>
      <c r="AB213" s="17"/>
      <c r="AC213" s="17"/>
      <c r="AD213" s="17"/>
    </row>
    <row r="214" spans="1:30" ht="15.75" customHeight="1">
      <c r="A214" s="17"/>
      <c r="B214" s="711"/>
      <c r="C214" s="699"/>
      <c r="D214" s="17"/>
      <c r="E214" s="17"/>
      <c r="F214" s="17"/>
      <c r="G214" s="17"/>
      <c r="H214" s="17"/>
      <c r="I214" s="17"/>
      <c r="J214" s="17"/>
      <c r="K214" s="17"/>
      <c r="L214" s="17"/>
      <c r="M214" s="711"/>
      <c r="N214" s="699"/>
      <c r="O214" s="699"/>
      <c r="P214" s="699"/>
      <c r="Q214" s="699"/>
      <c r="R214" s="699"/>
      <c r="S214" s="699"/>
      <c r="T214" s="699"/>
      <c r="U214" s="17"/>
      <c r="V214" s="17"/>
      <c r="W214" s="17"/>
      <c r="X214" s="17"/>
      <c r="Y214" s="17"/>
      <c r="Z214" s="17"/>
      <c r="AA214" s="17"/>
      <c r="AB214" s="17"/>
      <c r="AC214" s="17"/>
      <c r="AD214" s="17"/>
    </row>
    <row r="215" spans="1:30" ht="15.75" customHeight="1">
      <c r="A215" s="17"/>
      <c r="B215" s="711"/>
      <c r="C215" s="699"/>
      <c r="D215" s="17"/>
      <c r="E215" s="17"/>
      <c r="F215" s="17"/>
      <c r="G215" s="17"/>
      <c r="H215" s="17"/>
      <c r="I215" s="17"/>
      <c r="J215" s="17"/>
      <c r="K215" s="17"/>
      <c r="L215" s="17"/>
      <c r="M215" s="711"/>
      <c r="N215" s="699"/>
      <c r="O215" s="699"/>
      <c r="P215" s="699"/>
      <c r="Q215" s="699"/>
      <c r="R215" s="699"/>
      <c r="S215" s="699"/>
      <c r="T215" s="699"/>
      <c r="U215" s="17"/>
      <c r="V215" s="17"/>
      <c r="W215" s="17"/>
      <c r="X215" s="17"/>
      <c r="Y215" s="17"/>
      <c r="Z215" s="17"/>
      <c r="AA215" s="17"/>
      <c r="AB215" s="17"/>
      <c r="AC215" s="17"/>
      <c r="AD215" s="17"/>
    </row>
    <row r="216" spans="1:30" ht="15.75" customHeight="1">
      <c r="A216" s="17"/>
      <c r="B216" s="711"/>
      <c r="C216" s="699"/>
      <c r="D216" s="17"/>
      <c r="E216" s="17"/>
      <c r="F216" s="17"/>
      <c r="G216" s="17"/>
      <c r="H216" s="17"/>
      <c r="I216" s="17"/>
      <c r="J216" s="17"/>
      <c r="K216" s="17"/>
      <c r="L216" s="17"/>
      <c r="M216" s="711"/>
      <c r="N216" s="699"/>
      <c r="O216" s="699"/>
      <c r="P216" s="699"/>
      <c r="Q216" s="699"/>
      <c r="R216" s="699"/>
      <c r="S216" s="699"/>
      <c r="T216" s="699"/>
      <c r="U216" s="17"/>
      <c r="V216" s="17"/>
      <c r="W216" s="17"/>
      <c r="X216" s="17"/>
      <c r="Y216" s="17"/>
      <c r="Z216" s="17"/>
      <c r="AA216" s="17"/>
      <c r="AB216" s="17"/>
      <c r="AC216" s="17"/>
      <c r="AD216" s="17"/>
    </row>
    <row r="217" spans="1:30" ht="15.75" customHeight="1">
      <c r="A217" s="17"/>
      <c r="B217" s="711"/>
      <c r="C217" s="699"/>
      <c r="D217" s="17"/>
      <c r="E217" s="17"/>
      <c r="F217" s="17"/>
      <c r="G217" s="17"/>
      <c r="H217" s="17"/>
      <c r="I217" s="17"/>
      <c r="J217" s="17"/>
      <c r="K217" s="17"/>
      <c r="L217" s="17"/>
      <c r="M217" s="711"/>
      <c r="N217" s="699"/>
      <c r="O217" s="699"/>
      <c r="P217" s="699"/>
      <c r="Q217" s="699"/>
      <c r="R217" s="699"/>
      <c r="S217" s="699"/>
      <c r="T217" s="699"/>
      <c r="U217" s="17"/>
      <c r="V217" s="17"/>
      <c r="W217" s="17"/>
      <c r="X217" s="17"/>
      <c r="Y217" s="17"/>
      <c r="Z217" s="17"/>
      <c r="AA217" s="17"/>
      <c r="AB217" s="17"/>
      <c r="AC217" s="17"/>
      <c r="AD217" s="17"/>
    </row>
    <row r="218" spans="1:30" ht="15.75" customHeight="1">
      <c r="A218" s="17"/>
      <c r="B218" s="711"/>
      <c r="C218" s="699"/>
      <c r="D218" s="17"/>
      <c r="E218" s="17"/>
      <c r="F218" s="17"/>
      <c r="G218" s="17"/>
      <c r="H218" s="17"/>
      <c r="I218" s="17"/>
      <c r="J218" s="17"/>
      <c r="K218" s="17"/>
      <c r="L218" s="17"/>
      <c r="M218" s="711"/>
      <c r="N218" s="699"/>
      <c r="O218" s="699"/>
      <c r="P218" s="699"/>
      <c r="Q218" s="699"/>
      <c r="R218" s="699"/>
      <c r="S218" s="699"/>
      <c r="T218" s="699"/>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row>
    <row r="325" spans="1:30"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row>
    <row r="326" spans="1:30"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row>
    <row r="327" spans="1:30"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row>
    <row r="328" spans="1:30"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row>
    <row r="329" spans="1:30"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row>
    <row r="330" spans="1: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row>
    <row r="331" spans="1:30"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row>
    <row r="332" spans="1:30"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row>
    <row r="333" spans="1:30"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row>
    <row r="334" spans="1:30"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row>
    <row r="335" spans="1:30"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row>
    <row r="336" spans="1:30"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row>
    <row r="337" spans="1:30"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row>
    <row r="338" spans="1:30"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row>
    <row r="339" spans="1:30"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row>
    <row r="340" spans="1:30"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row>
    <row r="341" spans="1:30"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row>
    <row r="342" spans="1:30"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row>
    <row r="343" spans="1:30"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row>
    <row r="344" spans="1:30"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row>
    <row r="345" spans="1:30"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row>
    <row r="346" spans="1:30"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row>
    <row r="347" spans="1:30"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row>
    <row r="348" spans="1:30"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row>
    <row r="349" spans="1:30"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row>
    <row r="350" spans="1:30"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row>
    <row r="351" spans="1:30"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row>
    <row r="352" spans="1:30"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row>
    <row r="353" spans="1:30"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row>
    <row r="354" spans="1:30"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row>
    <row r="355" spans="1:30" ht="15.75" customHeight="1"/>
    <row r="356" spans="1:30" ht="15.75" customHeight="1"/>
    <row r="357" spans="1:30" ht="15.75" customHeight="1"/>
    <row r="358" spans="1:30" ht="15.75" customHeight="1"/>
    <row r="359" spans="1:30" ht="15.75" customHeight="1"/>
    <row r="360" spans="1:30" ht="15.75" customHeight="1"/>
    <row r="361" spans="1:30" ht="15.75" customHeight="1"/>
    <row r="362" spans="1:30" ht="15.75" customHeight="1"/>
    <row r="363" spans="1:30" ht="15.75" customHeight="1"/>
    <row r="364" spans="1:30" ht="15.75" customHeight="1"/>
    <row r="365" spans="1:30" ht="15.75" customHeight="1"/>
    <row r="366" spans="1:30" ht="15.75" customHeight="1"/>
    <row r="367" spans="1:30" ht="15.75" customHeight="1"/>
    <row r="368" spans="1:30"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96">
    <mergeCell ref="A1:C1"/>
    <mergeCell ref="E1:H1"/>
    <mergeCell ref="D7:I7"/>
    <mergeCell ref="D8:I8"/>
    <mergeCell ref="A27:F27"/>
    <mergeCell ref="A28:F28"/>
    <mergeCell ref="A29:F29"/>
    <mergeCell ref="A30:F30"/>
    <mergeCell ref="A31:F31"/>
    <mergeCell ref="A33:F33"/>
    <mergeCell ref="I36:K36"/>
    <mergeCell ref="I37:K51"/>
    <mergeCell ref="I54:K54"/>
    <mergeCell ref="I55:K60"/>
    <mergeCell ref="K64:M64"/>
    <mergeCell ref="K65:M87"/>
    <mergeCell ref="J90:N90"/>
    <mergeCell ref="O90:P90"/>
    <mergeCell ref="J91:N106"/>
    <mergeCell ref="O91:P106"/>
    <mergeCell ref="K110:L110"/>
    <mergeCell ref="I110:J110"/>
    <mergeCell ref="I111:J154"/>
    <mergeCell ref="K111:L154"/>
    <mergeCell ref="B164:H164"/>
    <mergeCell ref="P164:R164"/>
    <mergeCell ref="P165:R165"/>
    <mergeCell ref="P166:R166"/>
    <mergeCell ref="M173:O173"/>
    <mergeCell ref="M174:O174"/>
    <mergeCell ref="M172:O172"/>
    <mergeCell ref="M175:O175"/>
    <mergeCell ref="M176:O176"/>
    <mergeCell ref="M177:O177"/>
    <mergeCell ref="M178:O178"/>
    <mergeCell ref="M204:O204"/>
    <mergeCell ref="M196:O196"/>
    <mergeCell ref="M197:O197"/>
    <mergeCell ref="M198:O198"/>
    <mergeCell ref="M207:O207"/>
    <mergeCell ref="M199:O199"/>
    <mergeCell ref="M200:O200"/>
    <mergeCell ref="M201:O201"/>
    <mergeCell ref="B204:C204"/>
    <mergeCell ref="B205:C205"/>
    <mergeCell ref="B206:C206"/>
    <mergeCell ref="B207:C207"/>
    <mergeCell ref="M205:O205"/>
    <mergeCell ref="M206:O206"/>
    <mergeCell ref="B211:C211"/>
    <mergeCell ref="B212:C212"/>
    <mergeCell ref="B213:C213"/>
    <mergeCell ref="B214:C214"/>
    <mergeCell ref="B215:C215"/>
    <mergeCell ref="B216:C216"/>
    <mergeCell ref="B217:C217"/>
    <mergeCell ref="B218:C218"/>
    <mergeCell ref="M212:O212"/>
    <mergeCell ref="M213:O213"/>
    <mergeCell ref="M214:O214"/>
    <mergeCell ref="M215:O215"/>
    <mergeCell ref="M216:O216"/>
    <mergeCell ref="M217:O217"/>
    <mergeCell ref="M218:O218"/>
    <mergeCell ref="B208:C208"/>
    <mergeCell ref="M208:O208"/>
    <mergeCell ref="B209:C209"/>
    <mergeCell ref="M209:O209"/>
    <mergeCell ref="B210:C210"/>
    <mergeCell ref="M210:O210"/>
    <mergeCell ref="M211:O211"/>
    <mergeCell ref="M179:O179"/>
    <mergeCell ref="M180:O180"/>
    <mergeCell ref="M181:O181"/>
    <mergeCell ref="M182:O182"/>
    <mergeCell ref="M183:O183"/>
    <mergeCell ref="M184:O184"/>
    <mergeCell ref="M187:O187"/>
    <mergeCell ref="M188:O188"/>
    <mergeCell ref="M189:O189"/>
    <mergeCell ref="M190:O190"/>
    <mergeCell ref="M191:O191"/>
    <mergeCell ref="M192:O192"/>
    <mergeCell ref="M193:O193"/>
    <mergeCell ref="M194:O194"/>
    <mergeCell ref="M195:O195"/>
    <mergeCell ref="P187:T187"/>
    <mergeCell ref="P188:T201"/>
    <mergeCell ref="P204:T204"/>
    <mergeCell ref="P205:T218"/>
    <mergeCell ref="P167:R167"/>
    <mergeCell ref="P168:R168"/>
    <mergeCell ref="P169:R169"/>
    <mergeCell ref="P170:R170"/>
    <mergeCell ref="P172:T172"/>
    <mergeCell ref="P173:T184"/>
  </mergeCells>
  <conditionalFormatting sqref="I65:I66 I68:I74 I76:I86">
    <cfRule type="containsText" dxfId="77" priority="1" operator="containsText" text="5">
      <formula>NOT(ISERROR(SEARCH(("5"),(I65))))</formula>
    </cfRule>
    <cfRule type="containsText" dxfId="76" priority="2" operator="containsText" text="42">
      <formula>NOT(ISERROR(SEARCH(("42"),(I65))))</formula>
    </cfRule>
    <cfRule type="containsText" dxfId="75" priority="3" operator="containsText" text="Please fill in">
      <formula>NOT(ISERROR(SEARCH(("Please fill in"),(I65))))</formula>
    </cfRule>
  </conditionalFormatting>
  <dataValidations count="4">
    <dataValidation type="list" allowBlank="1" showErrorMessage="1" sqref="B91:B106" xr:uid="{00000000-0002-0000-0C00-000001000000}">
      <formula1>'DKV Euros'!LocationNames</formula1>
    </dataValidation>
    <dataValidation type="list" allowBlank="1" showErrorMessage="1" sqref="B9" xr:uid="{00000000-0002-0000-0C00-000002000000}">
      <formula1>"yes,no"</formula1>
    </dataValidation>
    <dataValidation type="list" allowBlank="1" sqref="G55:G59" xr:uid="{00000000-0002-0000-0C00-000003000000}">
      <formula1>"yes,no"</formula1>
    </dataValidation>
    <dataValidation type="list" allowBlank="1" sqref="D55:D59 H65:H87" xr:uid="{00000000-0002-0000-0C00-000004000000}">
      <formula1>'DKV Euros'!TypesOfTrainers</formula1>
    </dataValidation>
  </dataValidations>
  <pageMargins left="0.7" right="0.7" top="0.75" bottom="0.75" header="0" footer="0"/>
  <pageSetup paperSize="8" orientation="landscape"/>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Constants!$H$6:$H$12</xm:f>
          </x14:formula1>
          <xm:sqref>B65:B87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000"/>
  <sheetViews>
    <sheetView workbookViewId="0">
      <selection sqref="A1:C1"/>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54"/>
      <c r="B1" s="690"/>
      <c r="C1" s="691"/>
      <c r="D1" s="17"/>
      <c r="E1" s="748" t="s">
        <v>148</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5" t="s">
        <v>294</v>
      </c>
      <c r="B2" s="529" t="s">
        <v>521</v>
      </c>
      <c r="C2" s="530"/>
      <c r="D2" s="17"/>
      <c r="E2" s="103" t="s">
        <v>685</v>
      </c>
      <c r="F2" s="527" t="s">
        <v>772</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5</v>
      </c>
      <c r="C3" s="530"/>
      <c r="D3" s="17"/>
      <c r="E3" s="106" t="s">
        <v>687</v>
      </c>
      <c r="F3" s="562">
        <v>45463</v>
      </c>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84"/>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324</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v>18466.903124999997</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t="s">
        <v>773</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SUM('DRV Euros'!$B$37:$B$41)</f>
        <v>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'DRV Euros'!LocationNames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778" t="s">
        <v>774</v>
      </c>
      <c r="O13" s="777"/>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(SUM(IF('DRV Euros'!$D$45:$D$63="PT",'DRV Euros'!$E$45:$E$63+IF('DRV Euros'!$G$45:$G$63="yes",1)))+SUM(IF('DRV Euros'!$D$45:$D$63="Extern",'DRV Euros'!$E$45:$E$63+IF('DRV Euros'!$G$45:$G$63="yes",1)))+SUM(IF('DRV Euros'!$D$45:$D$63="PT-ZZP",'DRV Euros'!$E$45:$E$63+IF('DRV Euros'!$G$45:$G$63="yes",1))))*Constants!B10</f>
        <v>4500</v>
      </c>
      <c r="N14" s="779" t="s">
        <v>775</v>
      </c>
      <c r="O14" s="780"/>
      <c r="P14" s="769"/>
      <c r="Q14" s="18"/>
      <c r="R14" s="17"/>
      <c r="S14" s="18"/>
      <c r="T14" s="18"/>
      <c r="U14" s="18"/>
      <c r="V14" s="18"/>
      <c r="W14" s="18"/>
      <c r="X14" s="18"/>
      <c r="Y14" s="18"/>
      <c r="Z14" s="18"/>
      <c r="AA14" s="18"/>
      <c r="AB14" s="18"/>
      <c r="AC14" s="18"/>
      <c r="AD14" s="17">
        <f t="shared" ref="AD14:BF14" si="0">SUMIF($B$88:$B$102,AD12,$F$88:$F$102)</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292</v>
      </c>
      <c r="BE14" s="17">
        <f t="shared" si="0"/>
        <v>0</v>
      </c>
      <c r="BF14" s="17">
        <f t="shared" si="0"/>
        <v>0</v>
      </c>
    </row>
    <row r="15" spans="1:58" ht="14.4">
      <c r="A15" s="117" t="str">
        <f>Constants!E6</f>
        <v>PT</v>
      </c>
      <c r="B15" s="17">
        <f>SUMIFS('DRV Euros'!$F$68:$F$84,'DRV Euros'!$B$68:$B$84, B$14,'DRV Euros'!$H$68:$H$84,$A15)*(1+Constants!$B$7)</f>
        <v>336</v>
      </c>
      <c r="C15" s="17">
        <f>SUMIFS('DRV Euros'!$F$68:$F$84,'DRV Euros'!$B$68:$B$84, C$14,'DRV Euros'!$H$68:$H$84,$A15)</f>
        <v>280</v>
      </c>
      <c r="D15" s="17">
        <f>SUMIFS('DRV Euros'!$F$68:$F$84,'DRV Euros'!$B$68:$B$84, D$14,'DRV Euros'!$H$68:$H$84,$A15)*(1+Constants!$B$7)</f>
        <v>0</v>
      </c>
      <c r="E15" s="17">
        <f>SUMIFS('DRV Euros'!$F$68:$F$84,'DRV Euros'!$B$68:$B$84, E$14,'DRV Euros'!$H$68:$H$84,$A15)*(1+Constants!$B$7)</f>
        <v>0</v>
      </c>
      <c r="F15" s="17">
        <f>SUMIFS('DRV Euros'!$F$68:$F$84,'DRV Euros'!$B$68:$B$84, F$14,'DRV Euros'!$H$68:$H$84,$A15)*(1+Constants!$B$7)</f>
        <v>453.59999999999997</v>
      </c>
      <c r="G15" s="117" t="s">
        <v>319</v>
      </c>
      <c r="H15" s="17">
        <f>SUMIF('DRV Euros'!$B$88:$B$103,"&lt;&gt;External",'DRV Euros'!$F$88:$F$103)</f>
        <v>292</v>
      </c>
      <c r="I15" s="118">
        <f>SUMIF('DRV Euros'!$B$88:$B$103,"External",'DRV Euros'!$F$88:$F$103)</f>
        <v>0</v>
      </c>
      <c r="J15" s="119">
        <f>SUM('DRV Euros'!$F$108:$F$129)</f>
        <v>72074</v>
      </c>
      <c r="K15" s="120">
        <f>IF(OR(ISBLANK(B7),ISBLANK(B9)), "ERROR",MAX(MIN(J15,B7*Constants!B14)-Constants!B13*B7,0)*IF(B9="yes",Constants!B15,IF(B9="no",Constants!B16,0)))</f>
        <v>32400</v>
      </c>
      <c r="L15" s="121" t="s">
        <v>257</v>
      </c>
      <c r="M15" s="120">
        <f>E15*Constants!B6+E16*Constants!B8+E21+E20</f>
        <v>0</v>
      </c>
      <c r="N15" s="775"/>
      <c r="O15" s="699"/>
      <c r="P15" s="764"/>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SUMIFS('DRV Euros'!$F$68:$F$84,'DRV Euros'!$B$68:$B$84, B$14,'DRV Euros'!$H$68:$H$84,$A16)*(1+Constants!$B$9)</f>
        <v>0</v>
      </c>
      <c r="C16" s="17">
        <f>SUMIFS('DRV Euros'!$F$68:$F$84,'DRV Euros'!$B$68:$B$84, C$14,'DRV Euros'!$H$68:$H$84,$A16)</f>
        <v>0</v>
      </c>
      <c r="D16" s="17">
        <f>SUMIFS('DRV Euros'!$F$68:$F$84,'DRV Euros'!$B$68:$B$84, D$14,'DRV Euros'!$H$68:$H$84,$A16)*(1+Constants!$B$9)</f>
        <v>0</v>
      </c>
      <c r="E16" s="17">
        <f>SUMIFS('DRV Euros'!$F$68:$F$84,'DRV Euros'!$B$68:$B$84, E$14,'DRV Euros'!$H$68:$H$84,$A16)*(1+Constants!$B$9)</f>
        <v>0</v>
      </c>
      <c r="F16" s="17">
        <f>SUMIFS('DRV Euros'!$F$68:$F$84,'DRV Euros'!$B$68:$B$84, F$14,'DRV Euros'!$H$68:$H$84,$A16)*(1+Constants!$B$9)</f>
        <v>0</v>
      </c>
      <c r="G16" s="117" t="s">
        <v>35</v>
      </c>
      <c r="H16" s="122">
        <f>SUM(AD15:CA15)</f>
        <v>0</v>
      </c>
      <c r="I16" s="120">
        <f t="array" ref="I16">SUM(IF('DRV Euros'!$B$88:$B$103="External",'DRV Euros'!$F$88:$F$103*'DRV Euros'!$H$88:$H$103,0))</f>
        <v>0</v>
      </c>
      <c r="J16" s="123"/>
      <c r="K16" s="124"/>
      <c r="L16" s="121" t="s">
        <v>60</v>
      </c>
      <c r="M16" s="120">
        <f>J15-K15</f>
        <v>39674</v>
      </c>
      <c r="N16" s="775" t="s">
        <v>776</v>
      </c>
      <c r="O16" s="699"/>
      <c r="P16" s="764"/>
      <c r="Q16" s="18"/>
      <c r="R16" s="17"/>
      <c r="S16" s="18"/>
      <c r="T16" s="18"/>
      <c r="U16" s="18"/>
      <c r="V16" s="18"/>
      <c r="W16" s="18"/>
      <c r="X16" s="18"/>
      <c r="Y16" s="18"/>
      <c r="Z16" s="18"/>
      <c r="AA16" s="18"/>
      <c r="AB16" s="18"/>
      <c r="AC16" s="18"/>
      <c r="AD16" s="18"/>
      <c r="AE16" s="18"/>
    </row>
    <row r="17" spans="1:31" ht="14.4">
      <c r="A17" s="117" t="str">
        <f>Constants!E8</f>
        <v>PT-ZZP</v>
      </c>
      <c r="B17" s="17">
        <f>SUMIFS('DRV Euros'!$F$68:$F$84,'DRV Euros'!$B$68:$B$84, B$14,'DRV Euros'!$H$68:$H$84,$A17)*(1+Constants!$B$7)</f>
        <v>0</v>
      </c>
      <c r="C17" s="17">
        <f>SUMIFS('DRV Euros'!$F$68:$F$84,'DRV Euros'!$B$68:$B$84, C$14,'DRV Euros'!$H$68:$H$84,$A17)</f>
        <v>0</v>
      </c>
      <c r="D17" s="17">
        <f>SUMIFS('DRV Euros'!$F$68:$F$84,'DRV Euros'!$B$68:$B$84, D$14,'DRV Euros'!$H$68:$H$84,$A17)*(1+Constants!$B$7)</f>
        <v>0</v>
      </c>
      <c r="E17" s="17">
        <f>SUMIFS('DRV Euros'!$F$68:$F$84,'DRV Euros'!$B$68:$B$84, E$14,'DRV Euros'!$H$68:$H$84,$A17)*(1+Constants!$B$7)</f>
        <v>0</v>
      </c>
      <c r="F17" s="17">
        <f>SUMIFS('DRV Euros'!$F$68:$F$84,'DRV Euros'!$B$68:$B$84, F$14,'DRV Euros'!$H$68:$H$84,$A17)*(1+Constants!$B$7)</f>
        <v>0</v>
      </c>
      <c r="G17" s="117"/>
      <c r="H17" s="122"/>
      <c r="I17" s="120"/>
      <c r="J17" s="123"/>
      <c r="K17" s="124"/>
      <c r="L17" s="121"/>
      <c r="M17" s="120"/>
      <c r="N17" s="775"/>
      <c r="O17" s="699"/>
      <c r="P17" s="764"/>
      <c r="Q17" s="18"/>
      <c r="R17" s="17"/>
      <c r="S17" s="18"/>
      <c r="T17" s="18"/>
      <c r="U17" s="18"/>
      <c r="V17" s="18"/>
      <c r="W17" s="18"/>
      <c r="X17" s="18"/>
      <c r="Y17" s="18"/>
      <c r="Z17" s="18"/>
      <c r="AA17" s="18"/>
      <c r="AB17" s="18"/>
      <c r="AC17" s="18"/>
      <c r="AD17" s="18"/>
      <c r="AE17" s="18"/>
    </row>
    <row r="18" spans="1:31" ht="14.4">
      <c r="A18" s="117" t="str">
        <f>Constants!E9</f>
        <v>RT</v>
      </c>
      <c r="B18" s="17">
        <f>SUMIFS('DRV Euros'!$F$68:$F$84,'DRV Euros'!$B$68:$B$84, B$14,'DRV Euros'!$H$68:$H$84,$A18)</f>
        <v>3528</v>
      </c>
      <c r="C18" s="17">
        <f>SUMIFS('DRV Euros'!$F$68:$F$84,'DRV Euros'!$B$68:$B$84, C$14,'DRV Euros'!$H$68:$H$84,$A18)</f>
        <v>0</v>
      </c>
      <c r="D18" s="17">
        <f>SUMIFS('DRV Euros'!$F$68:$F$84,'DRV Euros'!$B$68:$B$84, D$14,'DRV Euros'!$H$68:$H$84,$A18)</f>
        <v>0</v>
      </c>
      <c r="E18" s="17">
        <f>SUMIFS('DRV Euros'!$F$68:$F$84,'DRV Euros'!$B$68:$B$84, E$14,'DRV Euros'!$H$68:$H$84,$A18)</f>
        <v>3178</v>
      </c>
      <c r="F18" s="17">
        <f>SUMIFS('DRV Euros'!$F$68:$F$84,'DRV Euros'!$B$68:$B$84, F$14,'DRV Euros'!$H$68:$H$84,$A18)</f>
        <v>0</v>
      </c>
      <c r="G18" s="117"/>
      <c r="H18" s="122"/>
      <c r="I18" s="120"/>
      <c r="J18" s="123"/>
      <c r="K18" s="124"/>
      <c r="L18" s="121"/>
      <c r="M18" s="120"/>
      <c r="N18" s="775"/>
      <c r="O18" s="699"/>
      <c r="P18" s="764"/>
      <c r="Q18" s="18"/>
      <c r="R18" s="17"/>
      <c r="S18" s="18"/>
      <c r="T18" s="18"/>
      <c r="U18" s="18"/>
      <c r="V18" s="18"/>
      <c r="W18" s="18"/>
      <c r="X18" s="18"/>
      <c r="Y18" s="18"/>
      <c r="Z18" s="18"/>
      <c r="AA18" s="18"/>
      <c r="AB18" s="18"/>
      <c r="AC18" s="18"/>
      <c r="AD18" s="18"/>
      <c r="AE18" s="18"/>
    </row>
    <row r="19" spans="1:31" ht="14.4">
      <c r="A19" s="117" t="str">
        <f>Constants!E10</f>
        <v>Extern</v>
      </c>
      <c r="B19" s="17">
        <f>SUMIFS('DRV Euros'!$F$68:$F$84,'DRV Euros'!$B$68:$B$84, B$14,'DRV Euros'!$H$68:$H$84,$A19)</f>
        <v>0</v>
      </c>
      <c r="C19" s="17">
        <f>SUMIFS('DRV Euros'!$F$68:$F$84,'DRV Euros'!$B$68:$B$84, C$14,'DRV Euros'!$H$68:$H$84,$A19)</f>
        <v>0</v>
      </c>
      <c r="D19" s="17">
        <f>SUMIFS('DRV Euros'!$F$68:$F$84,'DRV Euros'!$B$68:$B$84, D$14,'DRV Euros'!$H$68:$H$84,$A19)</f>
        <v>0</v>
      </c>
      <c r="E19" s="17">
        <f>SUMIFS('DRV Euros'!$F$68:$F$84,'DRV Euros'!$B$68:$B$84, E$14,'DRV Euros'!$H$68:$H$84,$A19)</f>
        <v>0</v>
      </c>
      <c r="F19" s="17">
        <f>SUMIFS('DRV Euros'!$F$68:$F$84,'DRV Euros'!$B$68:$B$84, F$14,'DRV Euros'!$H$68:$H$84,$A19)</f>
        <v>0</v>
      </c>
      <c r="G19" s="125"/>
      <c r="H19" s="17"/>
      <c r="I19" s="118"/>
      <c r="J19" s="123"/>
      <c r="K19" s="126"/>
      <c r="L19" s="127"/>
      <c r="M19" s="128"/>
      <c r="N19" s="775"/>
      <c r="O19" s="699"/>
      <c r="P19" s="764"/>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SUM(IF('DRV Euros'!$B$68:$B$84=B$14,IF('DRV Euros'!$H$68:$H$84="PT-ZZP",'DRV Euros'!$F$68:$F$84*'DRV Euros'!$I$68:$I$84*(1+Constants!$B$7),0),0))</f>
        <v>0</v>
      </c>
      <c r="C20" s="122">
        <f t="array" ref="C20">SUM(IF('DRV Euros'!$B$68:$B$84=C$14,IF('DRV Euros'!$H$68:$H$84="PT-ZZP",'DRV Euros'!$F$68:$F$84*'DRV Euros'!$I$68:$I$84,0),0))</f>
        <v>0</v>
      </c>
      <c r="D20" s="122">
        <f t="array" ref="D20">SUM(IF('DRV Euros'!$B$68:$B$84=D$14,IF('DRV Euros'!$H$68:$H$84="PT-ZZP",'DRV Euros'!$F$68:$F$84*'DRV Euros'!$I$68:$I$84*(1+Constants!$B$7),0),0))</f>
        <v>0</v>
      </c>
      <c r="E20" s="122">
        <f t="array" ref="E20">SUM(IF('DRV Euros'!$B$68:$B$84=E$14,IF('DRV Euros'!$H$68:$H$84="PT-ZZP",'DRV Euros'!$F$68:$F$84*'DRV Euros'!$I$68:$I$84*(1+Constants!$B$7),0),0))</f>
        <v>0</v>
      </c>
      <c r="F20" s="122">
        <f t="array" ref="F20">SUM(IF('DRV Euros'!$B$68:$B$84=F$14,IF('DRV Euros'!$H$68:$H$84="PT-ZZP",'DRV Euros'!$F$68:$F$84*'DRV Euros'!$I$68:$I$84*(1+Constants!$B$7),0),0))</f>
        <v>0</v>
      </c>
      <c r="G20" s="125"/>
      <c r="H20" s="17"/>
      <c r="I20" s="118"/>
      <c r="J20" s="123"/>
      <c r="K20" s="126"/>
      <c r="L20" s="121" t="s">
        <v>6</v>
      </c>
      <c r="M20" s="120">
        <f>SUM(M14:M19)</f>
        <v>44174</v>
      </c>
      <c r="N20" s="775"/>
      <c r="O20" s="699"/>
      <c r="P20" s="764"/>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SUM(IF('DRV Euros'!$B$68:$B$84=B$14,IF('DRV Euros'!$H$68:$H$84="Extern",'DRV Euros'!$F$68:$F$84*'DRV Euros'!$I$68:$I$84,0),0))</f>
        <v>0</v>
      </c>
      <c r="C21" s="122">
        <f t="array" ref="C21">SUM(IF('DRV Euros'!$B$68:$B$84=C$14,IF('DRV Euros'!$H$68:$H$84="Extern",'DRV Euros'!$F$68:$F$84*'DRV Euros'!$I$68:$I$84,0),0))</f>
        <v>0</v>
      </c>
      <c r="D21" s="122">
        <f t="array" ref="D21">SUM(IF('DRV Euros'!$B$68:$B$84=D$14,IF('DRV Euros'!$H$68:$H$84="Extern",'DRV Euros'!$F$68:$F$84*'DRV Euros'!$I$68:$I$84,0),0))</f>
        <v>0</v>
      </c>
      <c r="E21" s="122">
        <f t="array" ref="E21">SUM(IF('DRV Euros'!$B$68:$B$84=E$14,IF('DRV Euros'!$H$68:$H$84="Extern",'DRV Euros'!$F$68:$F$84*'DRV Euros'!$I$68:$I$84,0),0))</f>
        <v>0</v>
      </c>
      <c r="F21" s="120">
        <f t="array" ref="F21">SUM(IF('DRV Euros'!$B$68:$B$84=F$14,IF('DRV Euros'!$H$68:$H$84="Extern",'DRV Euros'!$F$68:$F$84*'DRV Euros'!$I$68:$I$84,0),0))</f>
        <v>0</v>
      </c>
      <c r="G21" s="129"/>
      <c r="H21" s="551"/>
      <c r="I21" s="130"/>
      <c r="J21" s="131"/>
      <c r="K21" s="132"/>
      <c r="L21" s="131"/>
      <c r="M21" s="132"/>
      <c r="N21" s="776"/>
      <c r="O21" s="777"/>
      <c r="P21" s="766"/>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SUMIFS('DRV Euros'!$F$68:$F$84,'DRV Euros'!$B$68:$B$84,"Mentorship",'DRV Euros'!$H$68:$H$84,"PT-V")*Constants!B8+SUMIFS('DRV Euros'!$F$68:$F$84,'DRV Euros'!$B$68:$B$84,"Mentorship",'DRV Euros'!$H$68:$H$84,"PT")*Constants!B6+SUMPRODUCT(IF('DRV Euros'!$B$68:$B$84="Mentorship",IF('DRV Euros'!$H$68:$H$84="PT-ZZP",'DRV Euros'!$F$68:$F$84*'DRV Euros'!$I$68:$I$84,0)))</f>
        <v>18900</v>
      </c>
    </row>
    <row r="23" spans="1:31" ht="15" customHeight="1">
      <c r="A23" s="133" t="s">
        <v>321</v>
      </c>
      <c r="B23" s="552"/>
      <c r="C23" s="552"/>
      <c r="D23" s="552"/>
      <c r="E23" s="552">
        <f>SUMIF('DRV Euros'!$B$68:$B$84,"External Trainer Course",'DRV Euros'!$I$68:$I$84)</f>
        <v>2490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777</v>
      </c>
      <c r="B37" s="85" t="s">
        <v>778</v>
      </c>
      <c r="C37" s="150">
        <v>2</v>
      </c>
      <c r="D37" s="150">
        <v>38</v>
      </c>
      <c r="E37" s="229" t="s">
        <v>52</v>
      </c>
      <c r="F37" s="230" t="s">
        <v>342</v>
      </c>
      <c r="G37" s="153"/>
      <c r="H37" s="716" t="s">
        <v>779</v>
      </c>
      <c r="I37" s="699"/>
      <c r="J37" s="737"/>
      <c r="K37" s="17"/>
      <c r="L37" s="17"/>
      <c r="M37" s="17"/>
      <c r="N37" s="17"/>
      <c r="O37" s="17"/>
      <c r="P37" s="17"/>
      <c r="Q37" s="17"/>
      <c r="R37" s="17"/>
      <c r="S37" s="17"/>
      <c r="T37" s="17"/>
      <c r="U37" s="17"/>
      <c r="V37" s="17"/>
      <c r="W37" s="17"/>
      <c r="X37" s="17"/>
      <c r="Y37" s="18"/>
      <c r="Z37" s="17"/>
      <c r="AA37" s="17"/>
    </row>
    <row r="38" spans="1:58" ht="14.25" customHeight="1">
      <c r="A38" s="146" t="s">
        <v>780</v>
      </c>
      <c r="B38" s="85" t="s">
        <v>781</v>
      </c>
      <c r="C38" s="150">
        <v>1</v>
      </c>
      <c r="D38" s="150">
        <v>42</v>
      </c>
      <c r="E38" s="151" t="s">
        <v>52</v>
      </c>
      <c r="F38" s="152" t="s">
        <v>342</v>
      </c>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7" t="s">
        <v>782</v>
      </c>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t="s">
        <v>783</v>
      </c>
      <c r="B45" s="85" t="s">
        <v>784</v>
      </c>
      <c r="C45" s="150" t="s">
        <v>785</v>
      </c>
      <c r="D45" s="150" t="s">
        <v>52</v>
      </c>
      <c r="E45" s="152">
        <v>7</v>
      </c>
      <c r="F45" s="152">
        <v>10.5</v>
      </c>
      <c r="G45" s="17" t="s">
        <v>309</v>
      </c>
      <c r="H45" s="147" t="s">
        <v>786</v>
      </c>
      <c r="I45" s="716" t="s">
        <v>787</v>
      </c>
      <c r="J45" s="699"/>
      <c r="K45" s="737"/>
      <c r="L45" s="17"/>
      <c r="M45" s="17"/>
      <c r="N45" s="17"/>
      <c r="O45" s="17"/>
      <c r="P45" s="17"/>
      <c r="Q45" s="17"/>
      <c r="R45" s="17"/>
      <c r="S45" s="17"/>
      <c r="T45" s="17"/>
      <c r="U45" s="17"/>
      <c r="V45" s="17"/>
      <c r="W45" s="17"/>
      <c r="X45" s="17"/>
      <c r="Y45" s="17"/>
      <c r="Z45" s="18"/>
      <c r="AA45" s="17"/>
      <c r="AB45" s="17"/>
    </row>
    <row r="46" spans="1:58" ht="14.25" customHeight="1">
      <c r="A46" s="146" t="s">
        <v>783</v>
      </c>
      <c r="B46" s="85" t="s">
        <v>784</v>
      </c>
      <c r="C46" s="150" t="s">
        <v>788</v>
      </c>
      <c r="D46" s="150" t="s">
        <v>102</v>
      </c>
      <c r="E46" s="151">
        <v>1</v>
      </c>
      <c r="F46" s="152">
        <v>1</v>
      </c>
      <c r="G46" s="17" t="s">
        <v>353</v>
      </c>
      <c r="H46" s="147" t="s">
        <v>789</v>
      </c>
      <c r="I46" s="699"/>
      <c r="J46" s="699"/>
      <c r="K46" s="737"/>
      <c r="L46" s="17"/>
      <c r="M46" s="17"/>
      <c r="N46" s="17"/>
      <c r="O46" s="17"/>
      <c r="P46" s="17"/>
      <c r="Q46" s="17"/>
      <c r="R46" s="17"/>
      <c r="S46" s="17"/>
      <c r="T46" s="17"/>
      <c r="U46" s="17"/>
      <c r="V46" s="17"/>
      <c r="W46" s="17"/>
      <c r="X46" s="17"/>
      <c r="Y46" s="17"/>
      <c r="Z46" s="18"/>
      <c r="AA46" s="17"/>
      <c r="AB46" s="17"/>
    </row>
    <row r="47" spans="1:58" ht="14.25" customHeight="1">
      <c r="A47" s="146" t="s">
        <v>790</v>
      </c>
      <c r="B47" s="85" t="s">
        <v>784</v>
      </c>
      <c r="C47" s="150" t="s">
        <v>785</v>
      </c>
      <c r="D47" s="150" t="s">
        <v>52</v>
      </c>
      <c r="E47" s="151">
        <v>7</v>
      </c>
      <c r="F47" s="152">
        <v>10.5</v>
      </c>
      <c r="G47" s="17" t="s">
        <v>309</v>
      </c>
      <c r="H47" s="147" t="s">
        <v>786</v>
      </c>
      <c r="I47" s="699"/>
      <c r="J47" s="699"/>
      <c r="K47" s="737"/>
      <c r="L47" s="17"/>
      <c r="M47" s="17"/>
      <c r="N47" s="17"/>
      <c r="O47" s="17"/>
      <c r="P47" s="17"/>
      <c r="Q47" s="17"/>
      <c r="R47" s="17"/>
      <c r="S47" s="17"/>
      <c r="T47" s="17"/>
      <c r="U47" s="17"/>
      <c r="V47" s="17"/>
      <c r="W47" s="17"/>
      <c r="X47" s="17"/>
      <c r="Y47" s="17"/>
      <c r="Z47" s="18"/>
      <c r="AA47" s="17"/>
      <c r="AB47" s="17"/>
    </row>
    <row r="48" spans="1:58" ht="14.25" customHeight="1">
      <c r="A48" s="146" t="s">
        <v>790</v>
      </c>
      <c r="B48" s="85" t="s">
        <v>784</v>
      </c>
      <c r="C48" s="150" t="s">
        <v>788</v>
      </c>
      <c r="D48" s="150" t="s">
        <v>102</v>
      </c>
      <c r="E48" s="151">
        <v>1</v>
      </c>
      <c r="F48" s="152">
        <v>1</v>
      </c>
      <c r="G48" s="17" t="s">
        <v>353</v>
      </c>
      <c r="H48" s="147" t="s">
        <v>789</v>
      </c>
      <c r="I48" s="699"/>
      <c r="J48" s="699"/>
      <c r="K48" s="737"/>
      <c r="L48" s="17"/>
      <c r="M48" s="17"/>
      <c r="N48" s="17"/>
      <c r="O48" s="17"/>
      <c r="P48" s="17"/>
      <c r="Q48" s="17"/>
      <c r="R48" s="17"/>
      <c r="S48" s="17"/>
      <c r="T48" s="17"/>
      <c r="U48" s="17"/>
      <c r="V48" s="17"/>
      <c r="W48" s="17"/>
      <c r="X48" s="17"/>
      <c r="Y48" s="17"/>
      <c r="Z48" s="18"/>
      <c r="AA48" s="17"/>
      <c r="AB48" s="17"/>
    </row>
    <row r="49" spans="1:30" ht="14.25" customHeight="1">
      <c r="A49" s="146" t="s">
        <v>791</v>
      </c>
      <c r="B49" s="85" t="s">
        <v>784</v>
      </c>
      <c r="C49" s="150" t="s">
        <v>785</v>
      </c>
      <c r="D49" s="150" t="s">
        <v>52</v>
      </c>
      <c r="E49" s="151">
        <v>7</v>
      </c>
      <c r="F49" s="152">
        <v>10.5</v>
      </c>
      <c r="G49" s="17" t="s">
        <v>309</v>
      </c>
      <c r="H49" s="147" t="s">
        <v>786</v>
      </c>
      <c r="I49" s="699"/>
      <c r="J49" s="699"/>
      <c r="K49" s="737"/>
      <c r="L49" s="17"/>
      <c r="M49" s="17"/>
      <c r="N49" s="17"/>
      <c r="O49" s="17"/>
      <c r="P49" s="17"/>
      <c r="Q49" s="17"/>
      <c r="R49" s="17"/>
      <c r="S49" s="17"/>
      <c r="T49" s="17"/>
      <c r="U49" s="17"/>
      <c r="V49" s="17"/>
      <c r="W49" s="17"/>
      <c r="X49" s="17"/>
      <c r="Y49" s="17"/>
      <c r="Z49" s="18"/>
      <c r="AA49" s="17"/>
      <c r="AB49" s="17"/>
    </row>
    <row r="50" spans="1:30" ht="14.25" customHeight="1">
      <c r="A50" s="146" t="s">
        <v>791</v>
      </c>
      <c r="B50" s="85" t="s">
        <v>784</v>
      </c>
      <c r="C50" s="150" t="s">
        <v>788</v>
      </c>
      <c r="D50" s="150" t="s">
        <v>102</v>
      </c>
      <c r="E50" s="151">
        <v>1</v>
      </c>
      <c r="F50" s="152">
        <v>1</v>
      </c>
      <c r="G50" s="17" t="s">
        <v>353</v>
      </c>
      <c r="H50" s="147" t="s">
        <v>789</v>
      </c>
      <c r="I50" s="699"/>
      <c r="J50" s="699"/>
      <c r="K50" s="737"/>
      <c r="L50" s="17"/>
      <c r="M50" s="17"/>
      <c r="N50" s="17"/>
      <c r="O50" s="17"/>
      <c r="P50" s="17"/>
      <c r="Q50" s="17"/>
      <c r="R50" s="17"/>
      <c r="S50" s="17"/>
      <c r="T50" s="17"/>
      <c r="U50" s="17"/>
      <c r="V50" s="17"/>
      <c r="W50" s="17"/>
      <c r="X50" s="17"/>
      <c r="Y50" s="17"/>
      <c r="Z50" s="18"/>
      <c r="AA50" s="17"/>
      <c r="AB50" s="17"/>
    </row>
    <row r="51" spans="1:30" ht="14.25" customHeight="1">
      <c r="A51" s="146" t="s">
        <v>792</v>
      </c>
      <c r="B51" s="85">
        <v>4</v>
      </c>
      <c r="C51" s="150" t="s">
        <v>785</v>
      </c>
      <c r="D51" s="150" t="s">
        <v>52</v>
      </c>
      <c r="E51" s="151">
        <v>7</v>
      </c>
      <c r="F51" s="152">
        <v>10.5</v>
      </c>
      <c r="G51" s="17" t="s">
        <v>309</v>
      </c>
      <c r="H51" s="147" t="s">
        <v>786</v>
      </c>
      <c r="I51" s="699"/>
      <c r="J51" s="699"/>
      <c r="K51" s="737"/>
      <c r="L51" s="17"/>
      <c r="M51" s="17"/>
      <c r="N51" s="17"/>
      <c r="O51" s="17"/>
      <c r="P51" s="17"/>
      <c r="Q51" s="17"/>
      <c r="R51" s="17"/>
      <c r="S51" s="17"/>
      <c r="T51" s="17"/>
      <c r="U51" s="17"/>
      <c r="V51" s="17"/>
      <c r="W51" s="17"/>
      <c r="X51" s="17"/>
      <c r="Y51" s="17"/>
      <c r="Z51" s="18"/>
      <c r="AA51" s="17"/>
      <c r="AB51" s="17"/>
    </row>
    <row r="52" spans="1:30" ht="14.25" customHeight="1">
      <c r="A52" s="146" t="s">
        <v>792</v>
      </c>
      <c r="B52" s="85">
        <v>4</v>
      </c>
      <c r="C52" s="150" t="s">
        <v>788</v>
      </c>
      <c r="D52" s="150" t="s">
        <v>102</v>
      </c>
      <c r="E52" s="151">
        <v>1</v>
      </c>
      <c r="F52" s="152">
        <v>1</v>
      </c>
      <c r="G52" s="17" t="s">
        <v>353</v>
      </c>
      <c r="H52" s="147" t="s">
        <v>789</v>
      </c>
      <c r="I52" s="699"/>
      <c r="J52" s="699"/>
      <c r="K52" s="737"/>
      <c r="L52" s="17"/>
      <c r="M52" s="17"/>
      <c r="N52" s="17"/>
      <c r="O52" s="17"/>
      <c r="P52" s="17"/>
      <c r="Q52" s="17"/>
      <c r="R52" s="17"/>
      <c r="S52" s="17"/>
      <c r="T52" s="17"/>
      <c r="U52" s="17"/>
      <c r="V52" s="17"/>
      <c r="W52" s="17"/>
      <c r="X52" s="17"/>
      <c r="Y52" s="17"/>
      <c r="Z52" s="18"/>
      <c r="AA52" s="17"/>
      <c r="AB52" s="17"/>
    </row>
    <row r="53" spans="1:30" ht="14.25" customHeight="1">
      <c r="A53" s="146" t="s">
        <v>793</v>
      </c>
      <c r="B53" s="85" t="s">
        <v>794</v>
      </c>
      <c r="C53" s="150" t="s">
        <v>795</v>
      </c>
      <c r="D53" s="150" t="s">
        <v>52</v>
      </c>
      <c r="E53" s="151">
        <v>7</v>
      </c>
      <c r="F53" s="152">
        <v>10.5</v>
      </c>
      <c r="G53" s="17" t="s">
        <v>309</v>
      </c>
      <c r="H53" s="147" t="s">
        <v>796</v>
      </c>
      <c r="I53" s="699"/>
      <c r="J53" s="699"/>
      <c r="K53" s="737"/>
      <c r="L53" s="17"/>
      <c r="M53" s="17"/>
      <c r="N53" s="17"/>
      <c r="O53" s="17"/>
      <c r="P53" s="17"/>
      <c r="Q53" s="17"/>
      <c r="R53" s="17"/>
      <c r="S53" s="17"/>
      <c r="T53" s="17"/>
      <c r="U53" s="17"/>
      <c r="V53" s="17"/>
      <c r="W53" s="17"/>
      <c r="X53" s="17"/>
      <c r="Y53" s="17"/>
      <c r="Z53" s="18"/>
      <c r="AA53" s="17"/>
      <c r="AB53" s="17"/>
    </row>
    <row r="54" spans="1:30" ht="14.25" customHeight="1">
      <c r="A54" s="146" t="s">
        <v>793</v>
      </c>
      <c r="B54" s="85" t="s">
        <v>794</v>
      </c>
      <c r="C54" s="150" t="s">
        <v>788</v>
      </c>
      <c r="D54" s="150" t="s">
        <v>102</v>
      </c>
      <c r="E54" s="151">
        <v>1</v>
      </c>
      <c r="F54" s="152">
        <v>1</v>
      </c>
      <c r="G54" s="17" t="s">
        <v>353</v>
      </c>
      <c r="H54" s="147" t="s">
        <v>789</v>
      </c>
      <c r="I54" s="699"/>
      <c r="J54" s="699"/>
      <c r="K54" s="737"/>
      <c r="L54" s="17"/>
      <c r="M54" s="17"/>
      <c r="N54" s="17"/>
      <c r="O54" s="17"/>
      <c r="P54" s="17"/>
      <c r="Q54" s="17"/>
      <c r="R54" s="17"/>
      <c r="S54" s="17"/>
      <c r="T54" s="17"/>
      <c r="U54" s="17"/>
      <c r="V54" s="17"/>
      <c r="W54" s="17"/>
      <c r="X54" s="17"/>
      <c r="Y54" s="17"/>
      <c r="Z54" s="18"/>
      <c r="AA54" s="17"/>
      <c r="AB54" s="17"/>
    </row>
    <row r="55" spans="1:30" ht="14.25" customHeight="1">
      <c r="A55" s="146" t="s">
        <v>797</v>
      </c>
      <c r="B55" s="85" t="s">
        <v>794</v>
      </c>
      <c r="C55" s="150" t="s">
        <v>795</v>
      </c>
      <c r="D55" s="150" t="s">
        <v>52</v>
      </c>
      <c r="E55" s="151">
        <v>7</v>
      </c>
      <c r="F55" s="152">
        <v>10.5</v>
      </c>
      <c r="G55" s="17" t="s">
        <v>309</v>
      </c>
      <c r="H55" s="147" t="s">
        <v>796</v>
      </c>
      <c r="I55" s="699"/>
      <c r="J55" s="699"/>
      <c r="K55" s="737"/>
      <c r="L55" s="17"/>
      <c r="M55" s="17"/>
      <c r="N55" s="17"/>
      <c r="O55" s="17"/>
      <c r="P55" s="17"/>
      <c r="Q55" s="17"/>
      <c r="R55" s="17"/>
      <c r="S55" s="17"/>
      <c r="T55" s="17"/>
      <c r="U55" s="17"/>
      <c r="V55" s="17"/>
      <c r="W55" s="17"/>
      <c r="X55" s="17"/>
      <c r="Y55" s="17"/>
      <c r="Z55" s="18"/>
      <c r="AA55" s="17"/>
      <c r="AB55" s="17"/>
    </row>
    <row r="56" spans="1:30" ht="14.25" customHeight="1">
      <c r="A56" s="146" t="s">
        <v>797</v>
      </c>
      <c r="B56" s="85" t="s">
        <v>794</v>
      </c>
      <c r="C56" s="150" t="s">
        <v>788</v>
      </c>
      <c r="D56" s="150" t="s">
        <v>102</v>
      </c>
      <c r="E56" s="151">
        <v>1</v>
      </c>
      <c r="F56" s="152">
        <v>1</v>
      </c>
      <c r="G56" s="17" t="s">
        <v>353</v>
      </c>
      <c r="H56" s="147" t="s">
        <v>789</v>
      </c>
      <c r="I56" s="699"/>
      <c r="J56" s="699"/>
      <c r="K56" s="737"/>
      <c r="L56" s="17"/>
      <c r="M56" s="17"/>
      <c r="N56" s="17"/>
      <c r="O56" s="17"/>
      <c r="P56" s="17"/>
      <c r="Q56" s="17"/>
      <c r="R56" s="17"/>
      <c r="S56" s="17"/>
      <c r="T56" s="17"/>
      <c r="U56" s="17"/>
      <c r="V56" s="17"/>
      <c r="W56" s="17"/>
      <c r="X56" s="17"/>
      <c r="Y56" s="17"/>
      <c r="Z56" s="18"/>
      <c r="AA56" s="17"/>
      <c r="AB56" s="17"/>
    </row>
    <row r="57" spans="1:30" ht="14.25" customHeight="1">
      <c r="A57" s="146" t="s">
        <v>798</v>
      </c>
      <c r="B57" s="85" t="s">
        <v>794</v>
      </c>
      <c r="C57" s="150" t="s">
        <v>795</v>
      </c>
      <c r="D57" s="150" t="s">
        <v>52</v>
      </c>
      <c r="E57" s="151">
        <v>7</v>
      </c>
      <c r="F57" s="152">
        <v>10.5</v>
      </c>
      <c r="G57" s="17" t="s">
        <v>309</v>
      </c>
      <c r="H57" s="147" t="s">
        <v>796</v>
      </c>
      <c r="I57" s="699"/>
      <c r="J57" s="699"/>
      <c r="K57" s="737"/>
      <c r="L57" s="17"/>
      <c r="M57" s="17"/>
      <c r="N57" s="17"/>
      <c r="O57" s="17"/>
      <c r="P57" s="17"/>
      <c r="Q57" s="17"/>
      <c r="R57" s="17"/>
      <c r="S57" s="17"/>
      <c r="T57" s="17"/>
      <c r="U57" s="17"/>
      <c r="V57" s="17"/>
      <c r="W57" s="17"/>
      <c r="X57" s="17"/>
      <c r="Y57" s="17"/>
      <c r="Z57" s="18"/>
      <c r="AA57" s="17"/>
      <c r="AB57" s="17"/>
    </row>
    <row r="58" spans="1:30" ht="14.25" customHeight="1">
      <c r="A58" s="146" t="s">
        <v>798</v>
      </c>
      <c r="B58" s="85" t="s">
        <v>794</v>
      </c>
      <c r="C58" s="150" t="s">
        <v>788</v>
      </c>
      <c r="D58" s="150" t="s">
        <v>102</v>
      </c>
      <c r="E58" s="151">
        <v>1</v>
      </c>
      <c r="F58" s="152">
        <v>1</v>
      </c>
      <c r="G58" s="17" t="s">
        <v>353</v>
      </c>
      <c r="H58" s="147" t="s">
        <v>789</v>
      </c>
      <c r="I58" s="699"/>
      <c r="J58" s="699"/>
      <c r="K58" s="737"/>
      <c r="L58" s="17"/>
      <c r="M58" s="17"/>
      <c r="N58" s="17"/>
      <c r="O58" s="17"/>
      <c r="P58" s="17"/>
      <c r="Q58" s="17"/>
      <c r="R58" s="17"/>
      <c r="S58" s="17"/>
      <c r="T58" s="17"/>
      <c r="U58" s="17"/>
      <c r="V58" s="17"/>
      <c r="W58" s="17"/>
      <c r="X58" s="17"/>
      <c r="Y58" s="17"/>
      <c r="Z58" s="18"/>
      <c r="AA58" s="17"/>
      <c r="AB58" s="17"/>
    </row>
    <row r="59" spans="1:30" ht="14.25" customHeight="1">
      <c r="A59" s="146" t="s">
        <v>799</v>
      </c>
      <c r="B59" s="85">
        <v>2</v>
      </c>
      <c r="C59" s="150" t="s">
        <v>795</v>
      </c>
      <c r="D59" s="150" t="s">
        <v>52</v>
      </c>
      <c r="E59" s="151">
        <v>7</v>
      </c>
      <c r="F59" s="152">
        <v>10.5</v>
      </c>
      <c r="G59" s="17" t="s">
        <v>309</v>
      </c>
      <c r="H59" s="147" t="s">
        <v>796</v>
      </c>
      <c r="I59" s="699"/>
      <c r="J59" s="699"/>
      <c r="K59" s="737"/>
      <c r="L59" s="17"/>
      <c r="M59" s="17"/>
      <c r="N59" s="17"/>
      <c r="O59" s="17"/>
      <c r="P59" s="17"/>
      <c r="Q59" s="17"/>
      <c r="R59" s="17"/>
      <c r="S59" s="17"/>
      <c r="T59" s="17"/>
      <c r="U59" s="17"/>
      <c r="V59" s="17"/>
      <c r="W59" s="17"/>
      <c r="X59" s="17"/>
      <c r="Y59" s="17"/>
      <c r="Z59" s="18"/>
      <c r="AA59" s="17"/>
      <c r="AB59" s="17"/>
    </row>
    <row r="60" spans="1:30" ht="14.25" customHeight="1">
      <c r="A60" s="146" t="s">
        <v>799</v>
      </c>
      <c r="B60" s="85">
        <v>2</v>
      </c>
      <c r="C60" s="150" t="s">
        <v>788</v>
      </c>
      <c r="D60" s="150" t="s">
        <v>102</v>
      </c>
      <c r="E60" s="151">
        <v>1</v>
      </c>
      <c r="F60" s="152">
        <v>1</v>
      </c>
      <c r="G60" s="17" t="s">
        <v>353</v>
      </c>
      <c r="H60" s="147" t="s">
        <v>789</v>
      </c>
      <c r="I60" s="699"/>
      <c r="J60" s="699"/>
      <c r="K60" s="737"/>
      <c r="L60" s="17"/>
      <c r="M60" s="17"/>
      <c r="N60" s="17"/>
      <c r="O60" s="17"/>
      <c r="P60" s="17"/>
      <c r="Q60" s="17"/>
      <c r="R60" s="17"/>
      <c r="S60" s="17"/>
      <c r="T60" s="17"/>
      <c r="U60" s="17"/>
      <c r="V60" s="17"/>
      <c r="W60" s="17"/>
      <c r="X60" s="17"/>
      <c r="Y60" s="17"/>
      <c r="Z60" s="18"/>
      <c r="AA60" s="17"/>
      <c r="AB60" s="17"/>
    </row>
    <row r="61" spans="1:30" ht="14.25" customHeight="1">
      <c r="A61" s="146" t="s">
        <v>800</v>
      </c>
      <c r="B61" s="85" t="s">
        <v>801</v>
      </c>
      <c r="C61" s="150" t="s">
        <v>788</v>
      </c>
      <c r="D61" s="150" t="s">
        <v>102</v>
      </c>
      <c r="E61" s="151">
        <v>0</v>
      </c>
      <c r="F61" s="152">
        <v>4</v>
      </c>
      <c r="G61" s="17" t="s">
        <v>309</v>
      </c>
      <c r="H61" s="147" t="s">
        <v>802</v>
      </c>
      <c r="I61" s="699"/>
      <c r="J61" s="699"/>
      <c r="K61" s="737"/>
      <c r="L61" s="17"/>
      <c r="M61" s="17"/>
      <c r="N61" s="17"/>
      <c r="O61" s="17"/>
      <c r="P61" s="17"/>
      <c r="Q61" s="17"/>
      <c r="R61" s="17"/>
      <c r="S61" s="17"/>
      <c r="T61" s="17"/>
      <c r="U61" s="17"/>
      <c r="V61" s="17"/>
      <c r="W61" s="17"/>
      <c r="X61" s="17"/>
      <c r="Y61" s="17"/>
      <c r="Z61" s="18"/>
      <c r="AA61" s="17"/>
      <c r="AB61" s="17"/>
    </row>
    <row r="62" spans="1:30" ht="14.25" customHeight="1">
      <c r="A62" s="146"/>
      <c r="B62" s="85"/>
      <c r="C62" s="150"/>
      <c r="D62" s="150"/>
      <c r="E62" s="151"/>
      <c r="F62" s="152"/>
      <c r="G62" s="17"/>
      <c r="H62" s="147"/>
      <c r="I62" s="699"/>
      <c r="J62" s="699"/>
      <c r="K62" s="737"/>
      <c r="L62" s="17"/>
      <c r="M62" s="17"/>
      <c r="N62" s="17"/>
      <c r="O62" s="17"/>
      <c r="P62" s="17"/>
      <c r="Q62" s="17"/>
      <c r="R62" s="17"/>
      <c r="S62" s="17"/>
      <c r="T62" s="17"/>
      <c r="U62" s="17"/>
      <c r="V62" s="17"/>
      <c r="W62" s="17"/>
      <c r="X62" s="17"/>
      <c r="Y62" s="17"/>
      <c r="Z62" s="18"/>
      <c r="AA62" s="17"/>
      <c r="AB62" s="17"/>
    </row>
    <row r="63" spans="1:30" ht="15.75" customHeight="1">
      <c r="A63" s="554"/>
      <c r="B63" s="555"/>
      <c r="C63" s="556"/>
      <c r="D63" s="556"/>
      <c r="E63" s="558"/>
      <c r="F63" s="558"/>
      <c r="G63" s="158"/>
      <c r="H63" s="554"/>
      <c r="I63" s="738"/>
      <c r="J63" s="738"/>
      <c r="K63" s="739"/>
      <c r="L63" s="17"/>
      <c r="M63" s="17"/>
      <c r="N63" s="17"/>
      <c r="O63" s="17"/>
      <c r="P63" s="17"/>
      <c r="Q63" s="17"/>
      <c r="R63" s="17"/>
      <c r="S63" s="17"/>
      <c r="T63" s="17"/>
      <c r="U63" s="17"/>
      <c r="V63" s="17"/>
      <c r="W63" s="17"/>
      <c r="X63" s="17"/>
      <c r="Y63" s="17"/>
      <c r="Z63" s="17"/>
      <c r="AA63" s="17"/>
      <c r="AB63" s="17"/>
    </row>
    <row r="64" spans="1:30" ht="15.75" customHeight="1">
      <c r="A64" s="16"/>
      <c r="B64" s="17"/>
      <c r="C64" s="17"/>
      <c r="D64" s="17">
        <f>8*42</f>
        <v>336</v>
      </c>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row>
    <row r="65" spans="1:30" ht="15.75" customHeight="1">
      <c r="A65" s="16"/>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row>
    <row r="66" spans="1:30" ht="15.75" customHeight="1">
      <c r="A66" s="159" t="s">
        <v>357</v>
      </c>
      <c r="B66" s="554"/>
      <c r="C66" s="554"/>
      <c r="D66" s="554"/>
      <c r="E66" s="554"/>
      <c r="F66" s="554"/>
      <c r="G66" s="554"/>
      <c r="H66" s="554"/>
      <c r="I66" s="554"/>
      <c r="J66" s="17"/>
      <c r="K66" s="17"/>
      <c r="L66" s="17"/>
      <c r="M66" s="17"/>
      <c r="N66" s="17"/>
      <c r="O66" s="17"/>
      <c r="P66" s="17"/>
      <c r="Q66" s="17"/>
      <c r="R66" s="17"/>
      <c r="S66" s="17"/>
      <c r="T66" s="17"/>
      <c r="U66" s="17"/>
      <c r="V66" s="17"/>
      <c r="W66" s="17"/>
      <c r="X66" s="17"/>
      <c r="Y66" s="17"/>
      <c r="Z66" s="17"/>
      <c r="AA66" s="17"/>
      <c r="AB66" s="17"/>
      <c r="AC66" s="17"/>
      <c r="AD66" s="17"/>
    </row>
    <row r="67" spans="1:30" ht="15.75" customHeight="1">
      <c r="A67" s="160" t="s">
        <v>358</v>
      </c>
      <c r="B67" s="16" t="s">
        <v>359</v>
      </c>
      <c r="C67" s="16" t="s">
        <v>360</v>
      </c>
      <c r="D67" s="16" t="s">
        <v>361</v>
      </c>
      <c r="E67" s="16" t="s">
        <v>362</v>
      </c>
      <c r="F67" s="16" t="s">
        <v>363</v>
      </c>
      <c r="G67" s="16" t="s">
        <v>364</v>
      </c>
      <c r="H67" s="16" t="s">
        <v>335</v>
      </c>
      <c r="I67" s="16" t="s">
        <v>365</v>
      </c>
      <c r="J67" s="16" t="s">
        <v>366</v>
      </c>
      <c r="K67" s="714" t="s">
        <v>367</v>
      </c>
      <c r="L67" s="729"/>
      <c r="M67" s="730"/>
      <c r="N67" s="16"/>
      <c r="O67" s="17"/>
      <c r="P67" s="17"/>
      <c r="Q67" s="17"/>
      <c r="R67" s="17"/>
      <c r="S67" s="17"/>
      <c r="T67" s="17"/>
      <c r="U67" s="17"/>
      <c r="V67" s="17"/>
      <c r="W67" s="17"/>
      <c r="X67" s="17"/>
      <c r="Y67" s="17"/>
      <c r="Z67" s="17"/>
      <c r="AA67" s="17"/>
      <c r="AB67" s="17"/>
    </row>
    <row r="68" spans="1:30" ht="15.75" customHeight="1">
      <c r="A68" s="162" t="s">
        <v>803</v>
      </c>
      <c r="B68" s="163" t="s">
        <v>97</v>
      </c>
      <c r="C68" s="152">
        <v>28</v>
      </c>
      <c r="D68" s="152">
        <v>2</v>
      </c>
      <c r="E68" s="152">
        <v>8</v>
      </c>
      <c r="F68" s="152">
        <v>224</v>
      </c>
      <c r="G68" s="231" t="s">
        <v>788</v>
      </c>
      <c r="H68" s="163" t="s">
        <v>54</v>
      </c>
      <c r="I68" s="186">
        <f>Constants!$B$6</f>
        <v>50</v>
      </c>
      <c r="J68" s="17" t="s">
        <v>804</v>
      </c>
      <c r="K68" s="723" t="s">
        <v>805</v>
      </c>
      <c r="L68" s="699"/>
      <c r="M68" s="724"/>
      <c r="N68" s="17"/>
      <c r="O68" s="17"/>
      <c r="P68" s="17"/>
      <c r="Q68" s="17"/>
      <c r="R68" s="17"/>
      <c r="S68" s="17"/>
      <c r="T68" s="17"/>
      <c r="U68" s="17"/>
      <c r="V68" s="17"/>
      <c r="W68" s="17"/>
      <c r="X68" s="17"/>
      <c r="Y68" s="17"/>
      <c r="Z68" s="17"/>
      <c r="AA68" s="17"/>
      <c r="AB68" s="17"/>
    </row>
    <row r="69" spans="1:30" ht="15.75" customHeight="1">
      <c r="A69" s="17" t="s">
        <v>803</v>
      </c>
      <c r="B69" s="163" t="s">
        <v>97</v>
      </c>
      <c r="C69" s="152">
        <v>14</v>
      </c>
      <c r="D69" s="152">
        <v>1</v>
      </c>
      <c r="E69" s="152">
        <v>4</v>
      </c>
      <c r="F69" s="152">
        <v>56</v>
      </c>
      <c r="G69" s="231" t="s">
        <v>788</v>
      </c>
      <c r="H69" s="163" t="s">
        <v>54</v>
      </c>
      <c r="I69" s="186">
        <f>Constants!$B$6</f>
        <v>50</v>
      </c>
      <c r="J69" s="17" t="s">
        <v>806</v>
      </c>
      <c r="K69" s="725"/>
      <c r="L69" s="699"/>
      <c r="M69" s="724"/>
      <c r="N69" s="17"/>
      <c r="O69" s="17"/>
      <c r="P69" s="17"/>
      <c r="Q69" s="17"/>
      <c r="R69" s="17"/>
      <c r="S69" s="17"/>
      <c r="T69" s="17"/>
      <c r="U69" s="17"/>
      <c r="V69" s="17"/>
      <c r="W69" s="17"/>
      <c r="X69" s="17"/>
      <c r="Y69" s="17"/>
      <c r="Z69" s="17"/>
      <c r="AA69" s="17"/>
      <c r="AB69" s="17"/>
    </row>
    <row r="70" spans="1:30" ht="14.25" customHeight="1">
      <c r="A70" s="162" t="s">
        <v>807</v>
      </c>
      <c r="B70" s="163" t="s">
        <v>100</v>
      </c>
      <c r="C70" s="152">
        <v>14</v>
      </c>
      <c r="D70" s="152">
        <v>1</v>
      </c>
      <c r="E70" s="152">
        <v>8</v>
      </c>
      <c r="F70" s="152">
        <v>112</v>
      </c>
      <c r="G70" s="163" t="s">
        <v>788</v>
      </c>
      <c r="H70" s="163" t="s">
        <v>54</v>
      </c>
      <c r="I70" s="186">
        <f>Constants!$B$6</f>
        <v>50</v>
      </c>
      <c r="J70" s="17" t="s">
        <v>808</v>
      </c>
      <c r="K70" s="725"/>
      <c r="L70" s="699"/>
      <c r="M70" s="724"/>
      <c r="N70" s="17"/>
      <c r="O70" s="17"/>
      <c r="P70" s="17"/>
      <c r="Q70" s="17"/>
      <c r="R70" s="17"/>
      <c r="S70" s="17"/>
      <c r="T70" s="17"/>
      <c r="U70" s="17"/>
      <c r="V70" s="17"/>
      <c r="W70" s="17"/>
      <c r="X70" s="17"/>
      <c r="Y70" s="17"/>
      <c r="Z70" s="17"/>
      <c r="AA70" s="17"/>
      <c r="AB70" s="17"/>
    </row>
    <row r="71" spans="1:30" ht="15.75" customHeight="1">
      <c r="A71" s="162" t="s">
        <v>809</v>
      </c>
      <c r="B71" s="163" t="s">
        <v>100</v>
      </c>
      <c r="C71" s="152">
        <v>42</v>
      </c>
      <c r="D71" s="152">
        <v>1</v>
      </c>
      <c r="E71" s="152">
        <v>4</v>
      </c>
      <c r="F71" s="152">
        <v>168</v>
      </c>
      <c r="G71" s="163" t="s">
        <v>788</v>
      </c>
      <c r="H71" s="163" t="s">
        <v>54</v>
      </c>
      <c r="I71" s="186" t="s">
        <v>342</v>
      </c>
      <c r="J71" s="17" t="s">
        <v>802</v>
      </c>
      <c r="K71" s="725"/>
      <c r="L71" s="699"/>
      <c r="M71" s="724"/>
      <c r="N71" s="17"/>
      <c r="O71" s="17"/>
      <c r="P71" s="17"/>
      <c r="Q71" s="17"/>
      <c r="R71" s="17"/>
      <c r="S71" s="17"/>
      <c r="T71" s="17"/>
      <c r="U71" s="17"/>
      <c r="V71" s="17"/>
      <c r="W71" s="17"/>
      <c r="X71" s="17"/>
      <c r="Y71" s="17"/>
      <c r="Z71" s="17"/>
      <c r="AA71" s="17"/>
      <c r="AB71" s="17"/>
    </row>
    <row r="72" spans="1:30" ht="15.75" customHeight="1">
      <c r="A72" s="162" t="s">
        <v>810</v>
      </c>
      <c r="B72" s="163" t="s">
        <v>97</v>
      </c>
      <c r="C72" s="152">
        <v>42</v>
      </c>
      <c r="D72" s="152">
        <v>7</v>
      </c>
      <c r="E72" s="152">
        <v>10.5</v>
      </c>
      <c r="F72" s="152">
        <v>441</v>
      </c>
      <c r="G72" s="163" t="s">
        <v>785</v>
      </c>
      <c r="H72" s="163" t="s">
        <v>52</v>
      </c>
      <c r="I72" s="186" t="s">
        <v>342</v>
      </c>
      <c r="J72" s="17" t="s">
        <v>786</v>
      </c>
      <c r="K72" s="725"/>
      <c r="L72" s="699"/>
      <c r="M72" s="724"/>
      <c r="N72" s="17"/>
      <c r="O72" s="17"/>
      <c r="P72" s="17"/>
      <c r="Q72" s="17"/>
      <c r="R72" s="17"/>
      <c r="S72" s="17"/>
      <c r="T72" s="17"/>
      <c r="U72" s="17"/>
      <c r="V72" s="17"/>
      <c r="W72" s="17"/>
      <c r="X72" s="17"/>
      <c r="Y72" s="17"/>
      <c r="Z72" s="17"/>
      <c r="AA72" s="17"/>
      <c r="AB72" s="17"/>
    </row>
    <row r="73" spans="1:30" ht="15.75" customHeight="1">
      <c r="A73" s="17" t="s">
        <v>811</v>
      </c>
      <c r="B73" s="163" t="s">
        <v>97</v>
      </c>
      <c r="C73" s="152">
        <v>42</v>
      </c>
      <c r="D73" s="152">
        <v>7</v>
      </c>
      <c r="E73" s="152">
        <v>10.5</v>
      </c>
      <c r="F73" s="152">
        <v>441</v>
      </c>
      <c r="G73" s="163" t="s">
        <v>785</v>
      </c>
      <c r="H73" s="163" t="s">
        <v>52</v>
      </c>
      <c r="I73" s="186" t="s">
        <v>342</v>
      </c>
      <c r="J73" s="17" t="s">
        <v>786</v>
      </c>
      <c r="K73" s="725"/>
      <c r="L73" s="699"/>
      <c r="M73" s="724"/>
      <c r="N73" s="17"/>
      <c r="O73" s="17"/>
      <c r="P73" s="17"/>
      <c r="Q73" s="17"/>
      <c r="R73" s="17"/>
      <c r="S73" s="17"/>
      <c r="T73" s="17"/>
      <c r="U73" s="17"/>
      <c r="V73" s="17"/>
      <c r="W73" s="17"/>
      <c r="X73" s="17"/>
      <c r="Y73" s="17"/>
      <c r="Z73" s="17"/>
      <c r="AA73" s="17"/>
      <c r="AB73" s="17"/>
    </row>
    <row r="74" spans="1:30" ht="15.75" customHeight="1">
      <c r="A74" s="162" t="s">
        <v>812</v>
      </c>
      <c r="B74" s="163" t="s">
        <v>97</v>
      </c>
      <c r="C74" s="152">
        <v>42</v>
      </c>
      <c r="D74" s="152">
        <v>7</v>
      </c>
      <c r="E74" s="152">
        <v>10.5</v>
      </c>
      <c r="F74" s="152">
        <v>441</v>
      </c>
      <c r="G74" s="163" t="s">
        <v>785</v>
      </c>
      <c r="H74" s="163" t="s">
        <v>52</v>
      </c>
      <c r="I74" s="186" t="s">
        <v>342</v>
      </c>
      <c r="J74" s="17" t="s">
        <v>786</v>
      </c>
      <c r="K74" s="725"/>
      <c r="L74" s="699"/>
      <c r="M74" s="724"/>
      <c r="N74" s="17"/>
      <c r="O74" s="17"/>
      <c r="P74" s="17"/>
      <c r="Q74" s="17"/>
      <c r="R74" s="17"/>
      <c r="S74" s="17"/>
      <c r="T74" s="17"/>
      <c r="U74" s="17"/>
      <c r="V74" s="17"/>
      <c r="W74" s="17"/>
      <c r="X74" s="17"/>
      <c r="Y74" s="17"/>
      <c r="Z74" s="17"/>
      <c r="AA74" s="17"/>
      <c r="AB74" s="17"/>
    </row>
    <row r="75" spans="1:30" ht="15.75" customHeight="1">
      <c r="A75" s="162" t="s">
        <v>813</v>
      </c>
      <c r="B75" s="163" t="s">
        <v>97</v>
      </c>
      <c r="C75" s="152">
        <v>42</v>
      </c>
      <c r="D75" s="152">
        <v>7</v>
      </c>
      <c r="E75" s="152">
        <v>10.5</v>
      </c>
      <c r="F75" s="152">
        <v>441</v>
      </c>
      <c r="G75" s="163" t="s">
        <v>785</v>
      </c>
      <c r="H75" s="163" t="s">
        <v>52</v>
      </c>
      <c r="I75" s="186" t="s">
        <v>342</v>
      </c>
      <c r="J75" s="17" t="s">
        <v>786</v>
      </c>
      <c r="K75" s="725"/>
      <c r="L75" s="699"/>
      <c r="M75" s="724"/>
      <c r="N75" s="17"/>
      <c r="O75" s="17"/>
      <c r="P75" s="17"/>
      <c r="Q75" s="17"/>
      <c r="R75" s="17"/>
      <c r="S75" s="17"/>
      <c r="T75" s="17"/>
      <c r="U75" s="17"/>
      <c r="V75" s="17"/>
      <c r="W75" s="17"/>
      <c r="X75" s="17"/>
      <c r="Y75" s="17"/>
      <c r="Z75" s="17"/>
      <c r="AA75" s="17"/>
      <c r="AB75" s="17"/>
    </row>
    <row r="76" spans="1:30" ht="13.5" customHeight="1">
      <c r="A76" s="162" t="s">
        <v>793</v>
      </c>
      <c r="B76" s="163" t="s">
        <v>97</v>
      </c>
      <c r="C76" s="152">
        <v>42</v>
      </c>
      <c r="D76" s="152">
        <v>7</v>
      </c>
      <c r="E76" s="152">
        <v>10.5</v>
      </c>
      <c r="F76" s="152">
        <v>441</v>
      </c>
      <c r="G76" s="163" t="s">
        <v>785</v>
      </c>
      <c r="H76" s="163" t="s">
        <v>52</v>
      </c>
      <c r="I76" s="186" t="s">
        <v>342</v>
      </c>
      <c r="J76" s="17" t="s">
        <v>786</v>
      </c>
      <c r="K76" s="725"/>
      <c r="L76" s="699"/>
      <c r="M76" s="724"/>
      <c r="N76" s="17"/>
      <c r="O76" s="17"/>
      <c r="P76" s="17"/>
      <c r="Q76" s="17"/>
      <c r="R76" s="17"/>
      <c r="S76" s="17"/>
      <c r="T76" s="17"/>
      <c r="U76" s="17"/>
      <c r="V76" s="17"/>
      <c r="W76" s="17"/>
      <c r="X76" s="17"/>
      <c r="Y76" s="17"/>
      <c r="Z76" s="17"/>
      <c r="AA76" s="17"/>
      <c r="AB76" s="17"/>
    </row>
    <row r="77" spans="1:30" ht="13.5" customHeight="1">
      <c r="A77" s="163" t="s">
        <v>797</v>
      </c>
      <c r="B77" s="163" t="s">
        <v>97</v>
      </c>
      <c r="C77" s="152">
        <v>42</v>
      </c>
      <c r="D77" s="152">
        <v>7</v>
      </c>
      <c r="E77" s="152">
        <v>10.5</v>
      </c>
      <c r="F77" s="152">
        <v>441</v>
      </c>
      <c r="G77" s="163" t="s">
        <v>785</v>
      </c>
      <c r="H77" s="163" t="s">
        <v>52</v>
      </c>
      <c r="I77" s="186" t="s">
        <v>342</v>
      </c>
      <c r="J77" s="17" t="s">
        <v>786</v>
      </c>
      <c r="K77" s="725"/>
      <c r="L77" s="699"/>
      <c r="M77" s="724"/>
      <c r="N77" s="17"/>
      <c r="O77" s="17"/>
      <c r="P77" s="17"/>
      <c r="Q77" s="17"/>
      <c r="R77" s="17"/>
      <c r="S77" s="17"/>
      <c r="T77" s="17"/>
      <c r="U77" s="17"/>
      <c r="V77" s="17"/>
      <c r="W77" s="17"/>
      <c r="X77" s="17"/>
      <c r="Y77" s="17"/>
      <c r="Z77" s="17"/>
      <c r="AA77" s="17"/>
      <c r="AB77" s="17"/>
    </row>
    <row r="78" spans="1:30" ht="13.5" customHeight="1">
      <c r="A78" s="163" t="s">
        <v>798</v>
      </c>
      <c r="B78" s="163" t="s">
        <v>97</v>
      </c>
      <c r="C78" s="152">
        <v>42</v>
      </c>
      <c r="D78" s="152">
        <v>7</v>
      </c>
      <c r="E78" s="152">
        <v>10.5</v>
      </c>
      <c r="F78" s="152">
        <v>441</v>
      </c>
      <c r="G78" s="163" t="s">
        <v>785</v>
      </c>
      <c r="H78" s="163" t="s">
        <v>52</v>
      </c>
      <c r="I78" s="186" t="s">
        <v>342</v>
      </c>
      <c r="J78" s="17" t="s">
        <v>786</v>
      </c>
      <c r="K78" s="725"/>
      <c r="L78" s="699"/>
      <c r="M78" s="724"/>
      <c r="N78" s="17"/>
      <c r="O78" s="17"/>
      <c r="P78" s="17"/>
      <c r="Q78" s="17"/>
      <c r="R78" s="17"/>
      <c r="S78" s="17"/>
      <c r="T78" s="17"/>
      <c r="U78" s="17"/>
      <c r="V78" s="17"/>
      <c r="W78" s="17"/>
      <c r="X78" s="17"/>
      <c r="Y78" s="17"/>
      <c r="Z78" s="17"/>
      <c r="AA78" s="17"/>
      <c r="AB78" s="17"/>
    </row>
    <row r="79" spans="1:30" ht="13.5" customHeight="1">
      <c r="A79" s="163" t="s">
        <v>799</v>
      </c>
      <c r="B79" s="163" t="s">
        <v>97</v>
      </c>
      <c r="C79" s="152">
        <v>42</v>
      </c>
      <c r="D79" s="152">
        <v>7</v>
      </c>
      <c r="E79" s="152">
        <v>10.5</v>
      </c>
      <c r="F79" s="152">
        <v>441</v>
      </c>
      <c r="G79" s="163" t="s">
        <v>785</v>
      </c>
      <c r="H79" s="163" t="s">
        <v>52</v>
      </c>
      <c r="I79" s="186" t="s">
        <v>342</v>
      </c>
      <c r="J79" s="17" t="s">
        <v>786</v>
      </c>
      <c r="K79" s="725"/>
      <c r="L79" s="699"/>
      <c r="M79" s="724"/>
      <c r="N79" s="17"/>
      <c r="O79" s="17"/>
      <c r="P79" s="17"/>
      <c r="Q79" s="17"/>
      <c r="R79" s="17"/>
      <c r="S79" s="17"/>
      <c r="T79" s="17"/>
      <c r="U79" s="17"/>
      <c r="V79" s="17"/>
      <c r="W79" s="17"/>
      <c r="X79" s="17"/>
      <c r="Y79" s="17"/>
      <c r="Z79" s="17"/>
      <c r="AA79" s="17"/>
      <c r="AB79" s="17"/>
    </row>
    <row r="80" spans="1:30" ht="13.5" customHeight="1">
      <c r="A80" s="163" t="s">
        <v>777</v>
      </c>
      <c r="B80" s="163" t="s">
        <v>105</v>
      </c>
      <c r="C80" s="152">
        <v>38</v>
      </c>
      <c r="D80" s="152">
        <v>2</v>
      </c>
      <c r="E80" s="152">
        <v>56</v>
      </c>
      <c r="F80" s="152">
        <v>2128</v>
      </c>
      <c r="G80" s="163" t="s">
        <v>814</v>
      </c>
      <c r="H80" s="163" t="s">
        <v>52</v>
      </c>
      <c r="I80" s="186" t="s">
        <v>342</v>
      </c>
      <c r="J80" s="17" t="s">
        <v>815</v>
      </c>
      <c r="K80" s="725"/>
      <c r="L80" s="699"/>
      <c r="M80" s="724"/>
      <c r="N80" s="17"/>
      <c r="O80" s="17"/>
      <c r="P80" s="17"/>
      <c r="Q80" s="17"/>
      <c r="R80" s="17"/>
      <c r="S80" s="17"/>
      <c r="T80" s="17"/>
      <c r="U80" s="17"/>
      <c r="V80" s="17"/>
      <c r="W80" s="17"/>
      <c r="X80" s="17"/>
      <c r="Y80" s="17"/>
      <c r="Z80" s="17"/>
      <c r="AA80" s="17"/>
      <c r="AB80" s="17"/>
    </row>
    <row r="81" spans="1:30" ht="15.75" customHeight="1">
      <c r="A81" s="17" t="s">
        <v>780</v>
      </c>
      <c r="B81" s="163" t="s">
        <v>105</v>
      </c>
      <c r="C81" s="85">
        <v>42</v>
      </c>
      <c r="D81" s="85">
        <v>1</v>
      </c>
      <c r="E81" s="152">
        <v>25</v>
      </c>
      <c r="F81" s="152">
        <v>1050</v>
      </c>
      <c r="G81" s="17" t="s">
        <v>816</v>
      </c>
      <c r="H81" s="163" t="s">
        <v>52</v>
      </c>
      <c r="I81" s="186" t="s">
        <v>342</v>
      </c>
      <c r="J81" s="17" t="s">
        <v>817</v>
      </c>
      <c r="K81" s="725"/>
      <c r="L81" s="699"/>
      <c r="M81" s="724"/>
      <c r="N81" s="17"/>
      <c r="O81" s="17"/>
      <c r="P81" s="17"/>
      <c r="Q81" s="17"/>
      <c r="R81" s="17"/>
      <c r="S81" s="17"/>
      <c r="T81" s="17"/>
      <c r="U81" s="17"/>
      <c r="V81" s="17"/>
      <c r="W81" s="17"/>
      <c r="X81" s="17"/>
      <c r="Y81" s="17"/>
      <c r="Z81" s="17"/>
      <c r="AA81" s="17"/>
      <c r="AB81" s="17"/>
    </row>
    <row r="82" spans="1:30" ht="15.75" customHeight="1">
      <c r="A82" s="17" t="s">
        <v>818</v>
      </c>
      <c r="B82" s="163" t="s">
        <v>111</v>
      </c>
      <c r="C82" s="85"/>
      <c r="D82" s="85"/>
      <c r="E82" s="152"/>
      <c r="F82" s="152">
        <f>'DRV Euros'!$E82*'DRV Euros'!$C82</f>
        <v>0</v>
      </c>
      <c r="G82" s="17"/>
      <c r="H82" s="163"/>
      <c r="I82" s="186">
        <v>1592</v>
      </c>
      <c r="J82" s="17" t="s">
        <v>819</v>
      </c>
      <c r="K82" s="725"/>
      <c r="L82" s="699"/>
      <c r="M82" s="724"/>
      <c r="N82" s="17"/>
      <c r="O82" s="17"/>
      <c r="P82" s="17"/>
      <c r="Q82" s="17"/>
      <c r="R82" s="17"/>
      <c r="S82" s="17"/>
      <c r="T82" s="17"/>
      <c r="U82" s="17"/>
      <c r="V82" s="17"/>
      <c r="W82" s="17"/>
      <c r="X82" s="17"/>
      <c r="Y82" s="17"/>
      <c r="Z82" s="17"/>
      <c r="AA82" s="17"/>
      <c r="AB82" s="17"/>
    </row>
    <row r="83" spans="1:30" ht="15.75" customHeight="1">
      <c r="A83" s="17" t="s">
        <v>820</v>
      </c>
      <c r="B83" s="163" t="s">
        <v>111</v>
      </c>
      <c r="C83" s="85"/>
      <c r="D83" s="85"/>
      <c r="E83" s="152"/>
      <c r="F83" s="152">
        <f>'DRV Euros'!$E83*'DRV Euros'!$C83</f>
        <v>0</v>
      </c>
      <c r="G83" s="17"/>
      <c r="H83" s="163"/>
      <c r="I83" s="186">
        <v>898</v>
      </c>
      <c r="J83" s="17" t="s">
        <v>821</v>
      </c>
      <c r="K83" s="725"/>
      <c r="L83" s="699"/>
      <c r="M83" s="724"/>
      <c r="N83" s="17"/>
      <c r="O83" s="17"/>
      <c r="P83" s="17"/>
      <c r="Q83" s="17"/>
      <c r="R83" s="17"/>
      <c r="S83" s="17"/>
      <c r="T83" s="17"/>
      <c r="U83" s="17"/>
      <c r="V83" s="17"/>
      <c r="W83" s="17"/>
      <c r="X83" s="17"/>
      <c r="Y83" s="17"/>
      <c r="Z83" s="17"/>
      <c r="AA83" s="17"/>
      <c r="AB83" s="17"/>
    </row>
    <row r="84" spans="1:30" ht="15.75" customHeight="1">
      <c r="A84" s="167" t="s">
        <v>109</v>
      </c>
      <c r="B84" s="163" t="s">
        <v>109</v>
      </c>
      <c r="C84" s="556">
        <v>42</v>
      </c>
      <c r="D84" s="557">
        <v>9</v>
      </c>
      <c r="E84" s="558">
        <v>9</v>
      </c>
      <c r="F84" s="558">
        <f>'DRV Euros'!$E84*'DRV Euros'!$C84</f>
        <v>378</v>
      </c>
      <c r="G84" s="158" t="s">
        <v>822</v>
      </c>
      <c r="H84" s="158" t="s">
        <v>54</v>
      </c>
      <c r="I84" s="232" t="str">
        <f>IF(H84 = "PT-V","n/a",IF(H84 = "PT","n/a",IF(H84 = "RT","n/a",IF(OR(H84 = "Extern",H84 = "PT-ZZP"), "Please fill in", 0))))</f>
        <v>n/a</v>
      </c>
      <c r="J84" s="554"/>
      <c r="K84" s="726"/>
      <c r="L84" s="717"/>
      <c r="M84" s="727"/>
      <c r="N84" s="17"/>
      <c r="O84" s="17"/>
      <c r="P84" s="17"/>
      <c r="Q84" s="17"/>
      <c r="R84" s="17"/>
      <c r="S84" s="17"/>
      <c r="T84" s="17"/>
      <c r="U84" s="17"/>
      <c r="V84" s="17"/>
      <c r="W84" s="17"/>
      <c r="X84" s="17"/>
      <c r="Y84" s="17"/>
      <c r="Z84" s="17"/>
      <c r="AA84" s="17"/>
      <c r="AB84" s="17"/>
    </row>
    <row r="85" spans="1:30" ht="15.75" customHeight="1">
      <c r="A85" s="17"/>
      <c r="B85" s="17"/>
      <c r="C85" s="163"/>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row>
    <row r="86" spans="1:30" ht="15.75" customHeight="1">
      <c r="A86" s="560" t="s">
        <v>382</v>
      </c>
      <c r="B86" s="17"/>
      <c r="C86" s="17"/>
      <c r="D86" s="17"/>
      <c r="E86" s="17"/>
      <c r="F86" s="17"/>
      <c r="G86" s="17"/>
      <c r="H86" s="17"/>
      <c r="I86" s="169"/>
      <c r="J86" s="169"/>
      <c r="K86" s="169"/>
      <c r="L86" s="169"/>
      <c r="M86" s="17"/>
      <c r="N86" s="17"/>
      <c r="O86" s="17"/>
      <c r="P86" s="17"/>
      <c r="Q86" s="17"/>
      <c r="R86" s="17"/>
      <c r="S86" s="17"/>
      <c r="T86" s="17"/>
      <c r="U86" s="17"/>
      <c r="V86" s="17"/>
      <c r="W86" s="17"/>
      <c r="X86" s="17"/>
      <c r="Y86" s="17"/>
      <c r="Z86" s="17"/>
      <c r="AA86" s="17"/>
      <c r="AB86" s="17"/>
      <c r="AC86" s="17"/>
      <c r="AD86" s="17"/>
    </row>
    <row r="87" spans="1:30" ht="15.75" customHeight="1">
      <c r="A87" s="170" t="s">
        <v>358</v>
      </c>
      <c r="B87" s="161" t="s">
        <v>383</v>
      </c>
      <c r="C87" s="161" t="s">
        <v>384</v>
      </c>
      <c r="D87" s="161" t="s">
        <v>385</v>
      </c>
      <c r="E87" s="161" t="s">
        <v>386</v>
      </c>
      <c r="F87" s="161" t="s">
        <v>387</v>
      </c>
      <c r="G87" s="161" t="s">
        <v>388</v>
      </c>
      <c r="H87" s="161" t="s">
        <v>365</v>
      </c>
      <c r="I87" s="16" t="s">
        <v>389</v>
      </c>
      <c r="J87" s="728" t="s">
        <v>390</v>
      </c>
      <c r="K87" s="729"/>
      <c r="L87" s="729"/>
      <c r="M87" s="729"/>
      <c r="N87" s="730"/>
      <c r="O87" s="712" t="s">
        <v>322</v>
      </c>
      <c r="P87" s="713"/>
      <c r="Q87" s="17"/>
      <c r="R87" s="17"/>
      <c r="S87" s="17"/>
      <c r="T87" s="17"/>
      <c r="U87" s="17"/>
      <c r="V87" s="17"/>
      <c r="W87" s="17"/>
      <c r="X87" s="17"/>
      <c r="Y87" s="17"/>
      <c r="Z87" s="17"/>
      <c r="AA87" s="17"/>
    </row>
    <row r="88" spans="1:30" ht="15.75" customHeight="1">
      <c r="A88" s="162" t="s">
        <v>823</v>
      </c>
      <c r="B88" s="17" t="s">
        <v>89</v>
      </c>
      <c r="C88" s="85" t="s">
        <v>824</v>
      </c>
      <c r="D88" s="152">
        <v>3</v>
      </c>
      <c r="E88" s="151">
        <v>42</v>
      </c>
      <c r="F88" s="180">
        <v>126</v>
      </c>
      <c r="G88" s="151"/>
      <c r="H88" s="179" t="s">
        <v>825</v>
      </c>
      <c r="I88" s="179"/>
      <c r="J88" s="774" t="s">
        <v>826</v>
      </c>
      <c r="K88" s="699"/>
      <c r="L88" s="699"/>
      <c r="M88" s="699"/>
      <c r="N88" s="724"/>
      <c r="O88" s="732" t="s">
        <v>395</v>
      </c>
      <c r="P88" s="733"/>
      <c r="Q88" s="17"/>
      <c r="R88" s="17"/>
      <c r="S88" s="17"/>
      <c r="T88" s="17"/>
      <c r="U88" s="17"/>
      <c r="V88" s="17"/>
      <c r="W88" s="17"/>
      <c r="X88" s="17"/>
      <c r="Y88" s="17"/>
      <c r="Z88" s="17"/>
      <c r="AA88" s="17"/>
    </row>
    <row r="89" spans="1:30" ht="15.75" customHeight="1">
      <c r="A89" s="17" t="s">
        <v>823</v>
      </c>
      <c r="B89" s="17" t="s">
        <v>89</v>
      </c>
      <c r="C89" s="85" t="s">
        <v>827</v>
      </c>
      <c r="D89" s="152">
        <v>3</v>
      </c>
      <c r="E89" s="151">
        <v>42</v>
      </c>
      <c r="F89" s="180">
        <v>126</v>
      </c>
      <c r="G89" s="151"/>
      <c r="H89" s="179" t="s">
        <v>825</v>
      </c>
      <c r="I89" s="179"/>
      <c r="J89" s="725"/>
      <c r="K89" s="699"/>
      <c r="L89" s="699"/>
      <c r="M89" s="699"/>
      <c r="N89" s="724"/>
      <c r="O89" s="725"/>
      <c r="P89" s="699"/>
      <c r="Q89" s="17"/>
      <c r="R89" s="17"/>
      <c r="S89" s="17"/>
      <c r="T89" s="17"/>
      <c r="U89" s="17"/>
      <c r="V89" s="17"/>
      <c r="W89" s="17"/>
      <c r="X89" s="17"/>
      <c r="Y89" s="17"/>
      <c r="Z89" s="17"/>
      <c r="AA89" s="17"/>
    </row>
    <row r="90" spans="1:30" ht="15.75" customHeight="1">
      <c r="A90" s="17" t="s">
        <v>828</v>
      </c>
      <c r="B90" s="17" t="s">
        <v>89</v>
      </c>
      <c r="C90" s="85" t="s">
        <v>829</v>
      </c>
      <c r="D90" s="152">
        <v>2</v>
      </c>
      <c r="E90" s="151">
        <v>20</v>
      </c>
      <c r="F90" s="180">
        <v>40</v>
      </c>
      <c r="G90" s="151"/>
      <c r="H90" s="179" t="s">
        <v>825</v>
      </c>
      <c r="I90" s="179"/>
      <c r="J90" s="725"/>
      <c r="K90" s="699"/>
      <c r="L90" s="699"/>
      <c r="M90" s="699"/>
      <c r="N90" s="724"/>
      <c r="O90" s="725"/>
      <c r="P90" s="699"/>
      <c r="Q90" s="17"/>
      <c r="R90" s="17"/>
      <c r="S90" s="17"/>
      <c r="T90" s="17"/>
      <c r="U90" s="17"/>
      <c r="V90" s="17"/>
      <c r="W90" s="17"/>
      <c r="X90" s="17"/>
      <c r="Y90" s="17"/>
      <c r="Z90" s="17"/>
      <c r="AA90" s="17"/>
    </row>
    <row r="91" spans="1:30" ht="15.75" customHeight="1">
      <c r="A91" s="162"/>
      <c r="B91" s="17"/>
      <c r="C91" s="85"/>
      <c r="D91" s="152"/>
      <c r="E91" s="151"/>
      <c r="F91" s="180">
        <f>'DRV Euros'!$D91*'DRV Euros'!$E91</f>
        <v>0</v>
      </c>
      <c r="G91" s="151"/>
      <c r="H91" s="179" t="str">
        <f>IF('DRV Euros'!$B91= "","-",IF('DRV Euros'!$B91= "External","Specify location tariff", "Campus buy-off"))</f>
        <v>-</v>
      </c>
      <c r="I91" s="179"/>
      <c r="J91" s="725"/>
      <c r="K91" s="699"/>
      <c r="L91" s="699"/>
      <c r="M91" s="699"/>
      <c r="N91" s="724"/>
      <c r="O91" s="725"/>
      <c r="P91" s="699"/>
      <c r="Q91" s="17"/>
      <c r="R91" s="17"/>
      <c r="S91" s="17"/>
      <c r="T91" s="17"/>
      <c r="U91" s="17"/>
      <c r="V91" s="17"/>
      <c r="W91" s="17"/>
      <c r="X91" s="17"/>
      <c r="Y91" s="17"/>
      <c r="Z91" s="17"/>
      <c r="AA91" s="17"/>
    </row>
    <row r="92" spans="1:30" ht="15.75" customHeight="1">
      <c r="A92" s="17"/>
      <c r="B92" s="17"/>
      <c r="C92" s="85"/>
      <c r="D92" s="152"/>
      <c r="E92" s="151"/>
      <c r="F92" s="180">
        <f>'DRV Euros'!$D92*'DRV Euros'!$E92</f>
        <v>0</v>
      </c>
      <c r="G92" s="151"/>
      <c r="H92" s="179" t="str">
        <f>IF('DRV Euros'!$B92= "","-",IF('DRV Euros'!$B92= "External","Specify location tariff", "Campus buy-off"))</f>
        <v>-</v>
      </c>
      <c r="I92" s="179"/>
      <c r="J92" s="725"/>
      <c r="K92" s="699"/>
      <c r="L92" s="699"/>
      <c r="M92" s="699"/>
      <c r="N92" s="724"/>
      <c r="O92" s="725"/>
      <c r="P92" s="699"/>
      <c r="Q92" s="17"/>
      <c r="R92" s="17"/>
      <c r="S92" s="17"/>
      <c r="T92" s="17"/>
      <c r="U92" s="17"/>
      <c r="V92" s="17"/>
      <c r="W92" s="17"/>
      <c r="X92" s="17"/>
      <c r="Y92" s="17"/>
      <c r="Z92" s="17"/>
      <c r="AA92" s="17"/>
    </row>
    <row r="93" spans="1:30" ht="15.75" customHeight="1">
      <c r="A93" s="162"/>
      <c r="B93" s="17"/>
      <c r="C93" s="85"/>
      <c r="D93" s="152"/>
      <c r="E93" s="151"/>
      <c r="F93" s="180">
        <f>'DRV Euros'!$D93*'DRV Euros'!$E93</f>
        <v>0</v>
      </c>
      <c r="G93" s="151"/>
      <c r="H93" s="179" t="str">
        <f>IF('DRV Euros'!$B93= "","-",IF('DRV Euros'!$B93= "External","Specify location tariff", "Campus buy-off"))</f>
        <v>-</v>
      </c>
      <c r="I93" s="179"/>
      <c r="J93" s="725"/>
      <c r="K93" s="699"/>
      <c r="L93" s="699"/>
      <c r="M93" s="699"/>
      <c r="N93" s="724"/>
      <c r="O93" s="725"/>
      <c r="P93" s="699"/>
      <c r="Q93" s="17"/>
      <c r="R93" s="17"/>
      <c r="S93" s="17"/>
      <c r="T93" s="17"/>
      <c r="U93" s="17"/>
      <c r="V93" s="17"/>
      <c r="W93" s="17"/>
      <c r="X93" s="17"/>
      <c r="Y93" s="17"/>
      <c r="Z93" s="17"/>
      <c r="AA93" s="17"/>
    </row>
    <row r="94" spans="1:30" ht="15.75" customHeight="1">
      <c r="A94" s="17"/>
      <c r="B94" s="17"/>
      <c r="C94" s="85"/>
      <c r="D94" s="152"/>
      <c r="E94" s="151"/>
      <c r="F94" s="180">
        <f>'DRV Euros'!$D94*'DRV Euros'!$E94</f>
        <v>0</v>
      </c>
      <c r="G94" s="151"/>
      <c r="H94" s="179" t="str">
        <f>IF('DRV Euros'!$B94= "","-",IF('DRV Euros'!$B94= "External","Specify location tariff", "Campus buy-off"))</f>
        <v>-</v>
      </c>
      <c r="I94" s="179"/>
      <c r="J94" s="725"/>
      <c r="K94" s="699"/>
      <c r="L94" s="699"/>
      <c r="M94" s="699"/>
      <c r="N94" s="724"/>
      <c r="O94" s="725"/>
      <c r="P94" s="699"/>
      <c r="Q94" s="17"/>
      <c r="R94" s="17"/>
      <c r="S94" s="17"/>
      <c r="T94" s="17"/>
      <c r="U94" s="17"/>
      <c r="V94" s="17"/>
      <c r="W94" s="17"/>
      <c r="X94" s="17"/>
      <c r="Y94" s="17"/>
      <c r="Z94" s="17"/>
      <c r="AA94" s="17"/>
    </row>
    <row r="95" spans="1:30" ht="15.75" customHeight="1">
      <c r="A95" s="162"/>
      <c r="B95" s="17"/>
      <c r="C95" s="85"/>
      <c r="D95" s="152"/>
      <c r="E95" s="151"/>
      <c r="F95" s="180">
        <f>'DRV Euros'!$D95*'DRV Euros'!$E95</f>
        <v>0</v>
      </c>
      <c r="G95" s="151"/>
      <c r="H95" s="179" t="str">
        <f>IF('DRV Euros'!$B95= "","-",IF('DRV Euros'!$B95= "External","Specify location tariff", "Campus buy-off"))</f>
        <v>-</v>
      </c>
      <c r="I95" s="179"/>
      <c r="J95" s="725"/>
      <c r="K95" s="699"/>
      <c r="L95" s="699"/>
      <c r="M95" s="699"/>
      <c r="N95" s="724"/>
      <c r="O95" s="725"/>
      <c r="P95" s="699"/>
      <c r="Q95" s="17"/>
      <c r="R95" s="17"/>
      <c r="S95" s="17"/>
      <c r="T95" s="17"/>
      <c r="U95" s="17"/>
      <c r="V95" s="17"/>
      <c r="W95" s="17"/>
      <c r="X95" s="17"/>
      <c r="Y95" s="17"/>
      <c r="Z95" s="17"/>
      <c r="AA95" s="17"/>
    </row>
    <row r="96" spans="1:30" ht="15.75" customHeight="1">
      <c r="A96" s="17"/>
      <c r="B96" s="17"/>
      <c r="C96" s="85"/>
      <c r="D96" s="152"/>
      <c r="E96" s="151"/>
      <c r="F96" s="180">
        <f>'DRV Euros'!$D96*'DRV Euros'!$E96</f>
        <v>0</v>
      </c>
      <c r="G96" s="151"/>
      <c r="H96" s="179" t="str">
        <f>IF('DRV Euros'!$B96= "","-",IF('DRV Euros'!$B96= "External","Specify location tariff", "Campus buy-off"))</f>
        <v>-</v>
      </c>
      <c r="I96" s="179"/>
      <c r="J96" s="725"/>
      <c r="K96" s="699"/>
      <c r="L96" s="699"/>
      <c r="M96" s="699"/>
      <c r="N96" s="724"/>
      <c r="O96" s="725"/>
      <c r="P96" s="699"/>
      <c r="Q96" s="17"/>
      <c r="R96" s="17"/>
      <c r="S96" s="17"/>
      <c r="T96" s="17"/>
      <c r="U96" s="17"/>
      <c r="V96" s="17"/>
      <c r="W96" s="17"/>
      <c r="X96" s="17"/>
      <c r="Y96" s="17"/>
      <c r="Z96" s="17"/>
      <c r="AA96" s="17"/>
    </row>
    <row r="97" spans="1:30" ht="15.75" customHeight="1">
      <c r="A97" s="17"/>
      <c r="B97" s="17"/>
      <c r="C97" s="85"/>
      <c r="D97" s="152"/>
      <c r="E97" s="151"/>
      <c r="F97" s="180">
        <f>'DRV Euros'!$D97*'DRV Euros'!$E97</f>
        <v>0</v>
      </c>
      <c r="G97" s="151"/>
      <c r="H97" s="179" t="str">
        <f>IF('DRV Euros'!$B97= "","-",IF('DRV Euros'!$B97= "External","Specify location tariff", "Campus buy-off"))</f>
        <v>-</v>
      </c>
      <c r="I97" s="179"/>
      <c r="J97" s="725"/>
      <c r="K97" s="699"/>
      <c r="L97" s="699"/>
      <c r="M97" s="699"/>
      <c r="N97" s="724"/>
      <c r="O97" s="725"/>
      <c r="P97" s="699"/>
      <c r="Q97" s="17"/>
      <c r="R97" s="17"/>
      <c r="S97" s="17"/>
      <c r="T97" s="17"/>
      <c r="U97" s="17"/>
      <c r="V97" s="17"/>
      <c r="W97" s="17"/>
      <c r="X97" s="17"/>
      <c r="Y97" s="17"/>
      <c r="Z97" s="17"/>
      <c r="AA97" s="17"/>
    </row>
    <row r="98" spans="1:30" ht="15.75" customHeight="1">
      <c r="A98" s="17"/>
      <c r="B98" s="17"/>
      <c r="C98" s="85"/>
      <c r="D98" s="152"/>
      <c r="E98" s="151"/>
      <c r="F98" s="180">
        <f>'DRV Euros'!$D98*'DRV Euros'!$E98</f>
        <v>0</v>
      </c>
      <c r="G98" s="151"/>
      <c r="H98" s="179" t="str">
        <f>IF('DRV Euros'!$B98= "","-",IF('DRV Euros'!$B98= "External","Specify location tariff", "Campus buy-off"))</f>
        <v>-</v>
      </c>
      <c r="I98" s="179"/>
      <c r="J98" s="725"/>
      <c r="K98" s="699"/>
      <c r="L98" s="699"/>
      <c r="M98" s="699"/>
      <c r="N98" s="724"/>
      <c r="O98" s="725"/>
      <c r="P98" s="699"/>
      <c r="Q98" s="17"/>
      <c r="R98" s="17"/>
      <c r="S98" s="17"/>
      <c r="T98" s="17"/>
      <c r="U98" s="17"/>
      <c r="V98" s="17"/>
      <c r="W98" s="17"/>
      <c r="X98" s="17"/>
      <c r="Y98" s="17"/>
      <c r="Z98" s="17"/>
      <c r="AA98" s="17"/>
    </row>
    <row r="99" spans="1:30" ht="15.75" customHeight="1">
      <c r="A99" s="17"/>
      <c r="B99" s="17"/>
      <c r="C99" s="85"/>
      <c r="D99" s="152"/>
      <c r="E99" s="151"/>
      <c r="F99" s="180">
        <f>'DRV Euros'!$D99*'DRV Euros'!$E99</f>
        <v>0</v>
      </c>
      <c r="G99" s="151"/>
      <c r="H99" s="179" t="str">
        <f>IF('DRV Euros'!$B99= "","-",IF('DRV Euros'!$B99= "External","Specify location tariff", "Campus buy-off"))</f>
        <v>-</v>
      </c>
      <c r="I99" s="179"/>
      <c r="J99" s="725"/>
      <c r="K99" s="699"/>
      <c r="L99" s="699"/>
      <c r="M99" s="699"/>
      <c r="N99" s="724"/>
      <c r="O99" s="725"/>
      <c r="P99" s="699"/>
      <c r="Q99" s="17"/>
      <c r="R99" s="17"/>
      <c r="S99" s="17"/>
      <c r="T99" s="17"/>
      <c r="U99" s="17"/>
      <c r="V99" s="17"/>
      <c r="W99" s="17"/>
      <c r="X99" s="17"/>
      <c r="Y99" s="17"/>
      <c r="Z99" s="17"/>
      <c r="AA99" s="17"/>
    </row>
    <row r="100" spans="1:30" ht="15.75" customHeight="1">
      <c r="A100" s="17"/>
      <c r="B100" s="17"/>
      <c r="C100" s="85"/>
      <c r="D100" s="152"/>
      <c r="E100" s="151"/>
      <c r="F100" s="180">
        <f>'DRV Euros'!$D100*'DRV Euros'!$E100</f>
        <v>0</v>
      </c>
      <c r="G100" s="151"/>
      <c r="H100" s="179" t="str">
        <f>IF('DRV Euros'!$B100= "","-",IF('DRV Euros'!$B100= "External","Specify location tariff", "Campus buy-off"))</f>
        <v>-</v>
      </c>
      <c r="I100" s="179"/>
      <c r="J100" s="725"/>
      <c r="K100" s="699"/>
      <c r="L100" s="699"/>
      <c r="M100" s="699"/>
      <c r="N100" s="724"/>
      <c r="O100" s="725"/>
      <c r="P100" s="699"/>
      <c r="Q100" s="17"/>
      <c r="R100" s="17"/>
      <c r="S100" s="17"/>
      <c r="T100" s="17"/>
      <c r="U100" s="17"/>
      <c r="V100" s="17"/>
      <c r="W100" s="17"/>
      <c r="X100" s="17"/>
      <c r="Y100" s="17"/>
      <c r="Z100" s="17"/>
      <c r="AA100" s="17"/>
    </row>
    <row r="101" spans="1:30" ht="15.75" customHeight="1">
      <c r="A101" s="17"/>
      <c r="B101" s="17"/>
      <c r="C101" s="85"/>
      <c r="D101" s="152"/>
      <c r="E101" s="151"/>
      <c r="F101" s="180">
        <f>'DRV Euros'!$D101*'DRV Euros'!$E101</f>
        <v>0</v>
      </c>
      <c r="G101" s="151"/>
      <c r="H101" s="179" t="str">
        <f>IF('DRV Euros'!$B101= "","-",IF('DRV Euros'!$B101= "External","Specify location tariff", "Campus buy-off"))</f>
        <v>-</v>
      </c>
      <c r="I101" s="179"/>
      <c r="J101" s="725"/>
      <c r="K101" s="699"/>
      <c r="L101" s="699"/>
      <c r="M101" s="699"/>
      <c r="N101" s="724"/>
      <c r="O101" s="725"/>
      <c r="P101" s="699"/>
      <c r="Q101" s="17"/>
      <c r="R101" s="17"/>
      <c r="S101" s="17"/>
      <c r="T101" s="17"/>
      <c r="U101" s="17"/>
      <c r="V101" s="17"/>
      <c r="W101" s="17"/>
      <c r="X101" s="17"/>
      <c r="Y101" s="17"/>
      <c r="Z101" s="17"/>
      <c r="AA101" s="17"/>
    </row>
    <row r="102" spans="1:30" ht="15.75" customHeight="1">
      <c r="A102" s="17"/>
      <c r="B102" s="17"/>
      <c r="C102" s="85"/>
      <c r="D102" s="152"/>
      <c r="E102" s="151"/>
      <c r="F102" s="180">
        <f>'DRV Euros'!$D102*'DRV Euros'!$E102</f>
        <v>0</v>
      </c>
      <c r="G102" s="151"/>
      <c r="H102" s="179" t="str">
        <f>IF('DRV Euros'!$B102= "","-",IF('DRV Euros'!$B102= "External","Specify location tariff", "Campus buy-off"))</f>
        <v>-</v>
      </c>
      <c r="I102" s="179"/>
      <c r="J102" s="725"/>
      <c r="K102" s="699"/>
      <c r="L102" s="699"/>
      <c r="M102" s="699"/>
      <c r="N102" s="724"/>
      <c r="O102" s="725"/>
      <c r="P102" s="699"/>
      <c r="Q102" s="17"/>
      <c r="R102" s="17"/>
      <c r="S102" s="17"/>
      <c r="T102" s="17"/>
      <c r="U102" s="17"/>
      <c r="V102" s="17"/>
      <c r="W102" s="17"/>
      <c r="X102" s="17"/>
      <c r="Y102" s="17"/>
      <c r="Z102" s="17"/>
      <c r="AA102" s="17"/>
    </row>
    <row r="103" spans="1:30" ht="15.75" customHeight="1">
      <c r="A103" s="167"/>
      <c r="B103" s="17"/>
      <c r="C103" s="557"/>
      <c r="D103" s="558"/>
      <c r="E103" s="556"/>
      <c r="F103" s="555">
        <f>'DRV Euros'!$D103*'DRV Euros'!$E103</f>
        <v>0</v>
      </c>
      <c r="G103" s="556"/>
      <c r="H103" s="557" t="str">
        <f>IF('DRV Euros'!$B103= "","-",IF('DRV Euros'!$B103= "External","Specify location tariff", "Campus buy-off"))</f>
        <v>-</v>
      </c>
      <c r="I103" s="561"/>
      <c r="J103" s="726"/>
      <c r="K103" s="717"/>
      <c r="L103" s="717"/>
      <c r="M103" s="717"/>
      <c r="N103" s="727"/>
      <c r="O103" s="725"/>
      <c r="P103" s="699"/>
      <c r="Q103" s="17"/>
      <c r="R103" s="17"/>
      <c r="S103" s="17"/>
      <c r="T103" s="17"/>
      <c r="U103" s="17"/>
      <c r="V103" s="17"/>
      <c r="W103" s="17"/>
      <c r="X103" s="17"/>
      <c r="Y103" s="17"/>
      <c r="Z103" s="17"/>
      <c r="AA103" s="17"/>
    </row>
    <row r="104" spans="1:30" ht="15.75" customHeight="1">
      <c r="A104" s="16"/>
      <c r="B104" s="17"/>
      <c r="C104" s="17"/>
      <c r="D104" s="17"/>
      <c r="E104" s="17"/>
      <c r="F104" s="17"/>
      <c r="G104" s="17"/>
      <c r="H104" s="17"/>
      <c r="I104" s="17"/>
      <c r="J104" s="279"/>
      <c r="K104" s="17"/>
      <c r="L104" s="17"/>
      <c r="M104" s="17"/>
      <c r="N104" s="17"/>
      <c r="O104" s="17">
        <v>0</v>
      </c>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560" t="s">
        <v>404</v>
      </c>
      <c r="B106" s="17"/>
      <c r="C106" s="180"/>
      <c r="D106" s="85"/>
      <c r="E106" s="85"/>
      <c r="F106" s="85"/>
      <c r="G106" s="85"/>
      <c r="H106" s="85"/>
      <c r="I106" s="85"/>
      <c r="J106" s="85"/>
      <c r="K106" s="85"/>
      <c r="L106" s="85"/>
      <c r="M106" s="17"/>
      <c r="N106" s="17"/>
      <c r="O106" s="17"/>
      <c r="P106" s="17"/>
      <c r="Q106" s="17"/>
      <c r="R106" s="17"/>
      <c r="S106" s="17"/>
      <c r="T106" s="17"/>
      <c r="U106" s="17"/>
      <c r="V106" s="17"/>
      <c r="W106" s="17"/>
      <c r="X106" s="17"/>
      <c r="Y106" s="17"/>
      <c r="Z106" s="17"/>
      <c r="AA106" s="17"/>
      <c r="AB106" s="17"/>
      <c r="AC106" s="17"/>
      <c r="AD106" s="17"/>
    </row>
    <row r="107" spans="1:30" ht="15" customHeight="1">
      <c r="A107" s="16" t="s">
        <v>405</v>
      </c>
      <c r="B107" s="16" t="s">
        <v>406</v>
      </c>
      <c r="C107" s="16" t="s">
        <v>407</v>
      </c>
      <c r="D107" s="16" t="s">
        <v>408</v>
      </c>
      <c r="E107" s="16" t="s">
        <v>409</v>
      </c>
      <c r="F107" s="16" t="s">
        <v>410</v>
      </c>
      <c r="G107" s="16" t="s">
        <v>389</v>
      </c>
      <c r="H107" s="714" t="s">
        <v>390</v>
      </c>
      <c r="I107" s="715"/>
      <c r="J107" s="712" t="s">
        <v>322</v>
      </c>
      <c r="K107" s="713"/>
      <c r="L107" s="17"/>
      <c r="M107" s="17"/>
      <c r="N107" s="17"/>
      <c r="O107" s="17"/>
      <c r="P107" s="163"/>
      <c r="Q107" s="16"/>
      <c r="R107" s="17"/>
      <c r="S107" s="182"/>
      <c r="T107" s="17"/>
      <c r="U107" s="17"/>
      <c r="V107" s="17"/>
      <c r="W107" s="21">
        <f>SUM(F108:F129)</f>
        <v>72074</v>
      </c>
      <c r="X107" s="17"/>
      <c r="Y107" s="17"/>
      <c r="Z107" s="17"/>
      <c r="AA107" s="17"/>
      <c r="AB107" s="17"/>
    </row>
    <row r="108" spans="1:30" ht="14.25" customHeight="1">
      <c r="A108" s="183" t="s">
        <v>830</v>
      </c>
      <c r="B108" s="183" t="s">
        <v>508</v>
      </c>
      <c r="C108" s="228">
        <v>49200</v>
      </c>
      <c r="D108" s="277">
        <v>30</v>
      </c>
      <c r="E108" s="185">
        <v>5</v>
      </c>
      <c r="F108" s="228">
        <v>8200</v>
      </c>
      <c r="G108" s="179"/>
      <c r="H108" s="716" t="s">
        <v>831</v>
      </c>
      <c r="I108" s="699"/>
      <c r="J108" s="718" t="s">
        <v>413</v>
      </c>
      <c r="K108" s="713"/>
      <c r="L108" s="17"/>
      <c r="M108" s="17"/>
      <c r="N108" s="17"/>
      <c r="O108" s="17"/>
      <c r="P108" s="17"/>
      <c r="Q108" s="187"/>
      <c r="R108" s="17"/>
      <c r="S108" s="17"/>
      <c r="T108" s="17"/>
      <c r="U108" s="17"/>
      <c r="V108" s="17"/>
      <c r="W108" s="17"/>
      <c r="X108" s="17"/>
      <c r="Y108" s="17"/>
      <c r="Z108" s="17"/>
      <c r="AA108" s="17"/>
      <c r="AB108" s="17"/>
    </row>
    <row r="109" spans="1:30" ht="15.75" customHeight="1">
      <c r="A109" s="183" t="s">
        <v>832</v>
      </c>
      <c r="B109" s="183" t="s">
        <v>508</v>
      </c>
      <c r="C109" s="228">
        <v>49200</v>
      </c>
      <c r="D109" s="277">
        <v>26</v>
      </c>
      <c r="E109" s="185">
        <v>2</v>
      </c>
      <c r="F109" s="228">
        <v>3784</v>
      </c>
      <c r="G109" s="179"/>
      <c r="H109" s="699"/>
      <c r="I109" s="699"/>
      <c r="J109" s="719"/>
      <c r="K109" s="720"/>
      <c r="L109" s="17"/>
      <c r="M109" s="17"/>
      <c r="N109" s="17"/>
      <c r="O109" s="17"/>
      <c r="P109" s="17"/>
      <c r="Q109" s="17"/>
      <c r="R109" s="17"/>
      <c r="S109" s="17"/>
      <c r="T109" s="17"/>
      <c r="U109" s="17"/>
      <c r="V109" s="17"/>
      <c r="W109" s="17"/>
      <c r="X109" s="17"/>
      <c r="Y109" s="17"/>
      <c r="Z109" s="17"/>
      <c r="AA109" s="17"/>
      <c r="AB109" s="17"/>
    </row>
    <row r="110" spans="1:30" ht="15.75" customHeight="1">
      <c r="A110" s="183" t="s">
        <v>833</v>
      </c>
      <c r="B110" s="183" t="s">
        <v>508</v>
      </c>
      <c r="C110" s="228">
        <v>28900</v>
      </c>
      <c r="D110" s="277">
        <v>28</v>
      </c>
      <c r="E110" s="185">
        <v>7</v>
      </c>
      <c r="F110" s="228">
        <v>7225</v>
      </c>
      <c r="G110" s="179"/>
      <c r="H110" s="699"/>
      <c r="I110" s="699"/>
      <c r="J110" s="719"/>
      <c r="K110" s="720"/>
      <c r="L110" s="17"/>
      <c r="M110" s="17"/>
      <c r="N110" s="17"/>
      <c r="O110" s="17"/>
      <c r="P110" s="17"/>
      <c r="Q110" s="17"/>
      <c r="R110" s="17"/>
      <c r="S110" s="17"/>
      <c r="T110" s="17"/>
      <c r="U110" s="17"/>
      <c r="V110" s="17"/>
      <c r="W110" s="17"/>
      <c r="X110" s="17"/>
      <c r="Y110" s="17"/>
      <c r="Z110" s="17"/>
      <c r="AA110" s="17"/>
      <c r="AB110" s="17"/>
    </row>
    <row r="111" spans="1:30" ht="15.75" customHeight="1">
      <c r="A111" s="183" t="s">
        <v>834</v>
      </c>
      <c r="B111" s="183" t="s">
        <v>508</v>
      </c>
      <c r="C111" s="228">
        <v>28900</v>
      </c>
      <c r="D111" s="277">
        <v>24</v>
      </c>
      <c r="E111" s="185">
        <v>3</v>
      </c>
      <c r="F111" s="228">
        <v>3612</v>
      </c>
      <c r="G111" s="179"/>
      <c r="H111" s="699"/>
      <c r="I111" s="699"/>
      <c r="J111" s="719"/>
      <c r="K111" s="720"/>
      <c r="L111" s="17"/>
      <c r="M111" s="17"/>
      <c r="N111" s="17"/>
      <c r="O111" s="17"/>
      <c r="P111" s="17"/>
      <c r="Q111" s="17"/>
      <c r="R111" s="17"/>
      <c r="S111" s="17"/>
      <c r="T111" s="17"/>
      <c r="U111" s="17"/>
      <c r="V111" s="17"/>
      <c r="W111" s="17"/>
      <c r="X111" s="17"/>
      <c r="Y111" s="17"/>
      <c r="Z111" s="17"/>
      <c r="AA111" s="17"/>
      <c r="AB111" s="17"/>
    </row>
    <row r="112" spans="1:30" ht="15.75" customHeight="1">
      <c r="A112" s="183" t="s">
        <v>835</v>
      </c>
      <c r="B112" s="183" t="s">
        <v>508</v>
      </c>
      <c r="C112" s="228">
        <v>28500</v>
      </c>
      <c r="D112" s="277">
        <v>24</v>
      </c>
      <c r="E112" s="185">
        <v>4</v>
      </c>
      <c r="F112" s="228">
        <v>3562</v>
      </c>
      <c r="G112" s="179"/>
      <c r="H112" s="699"/>
      <c r="I112" s="699"/>
      <c r="J112" s="719"/>
      <c r="K112" s="720"/>
      <c r="L112" s="17"/>
      <c r="M112" s="17"/>
      <c r="N112" s="17"/>
      <c r="O112" s="17"/>
      <c r="P112" s="17"/>
      <c r="Q112" s="17"/>
      <c r="R112" s="17"/>
      <c r="S112" s="17"/>
      <c r="T112" s="17"/>
      <c r="U112" s="17"/>
      <c r="V112" s="17"/>
      <c r="W112" s="17"/>
      <c r="X112" s="17"/>
      <c r="Y112" s="17"/>
      <c r="Z112" s="17"/>
      <c r="AA112" s="17"/>
      <c r="AB112" s="17"/>
    </row>
    <row r="113" spans="1:28" ht="15.75" customHeight="1">
      <c r="A113" s="183" t="s">
        <v>836</v>
      </c>
      <c r="B113" s="183" t="s">
        <v>508</v>
      </c>
      <c r="C113" s="228">
        <v>28500</v>
      </c>
      <c r="D113" s="277">
        <v>26</v>
      </c>
      <c r="E113" s="185">
        <v>2</v>
      </c>
      <c r="F113" s="228">
        <v>2192</v>
      </c>
      <c r="G113" s="179"/>
      <c r="H113" s="699"/>
      <c r="I113" s="699"/>
      <c r="J113" s="719"/>
      <c r="K113" s="720"/>
      <c r="L113" s="17"/>
      <c r="M113" s="17"/>
      <c r="N113" s="17"/>
      <c r="O113" s="17"/>
      <c r="P113" s="17"/>
      <c r="Q113" s="17"/>
      <c r="R113" s="17"/>
      <c r="S113" s="17"/>
      <c r="T113" s="17"/>
      <c r="U113" s="17"/>
      <c r="V113" s="17"/>
      <c r="W113" s="17"/>
      <c r="X113" s="17"/>
      <c r="Y113" s="17"/>
      <c r="Z113" s="17"/>
      <c r="AA113" s="17"/>
      <c r="AB113" s="17"/>
    </row>
    <row r="114" spans="1:28" ht="15.75" customHeight="1">
      <c r="A114" s="183" t="s">
        <v>837</v>
      </c>
      <c r="B114" s="183" t="s">
        <v>508</v>
      </c>
      <c r="C114" s="228">
        <v>21000</v>
      </c>
      <c r="D114" s="277">
        <v>24</v>
      </c>
      <c r="E114" s="185">
        <v>3</v>
      </c>
      <c r="F114" s="228">
        <v>2625</v>
      </c>
      <c r="G114" s="179"/>
      <c r="H114" s="699"/>
      <c r="I114" s="699"/>
      <c r="J114" s="719"/>
      <c r="K114" s="720"/>
      <c r="L114" s="17"/>
      <c r="M114" s="17"/>
      <c r="N114" s="17"/>
      <c r="O114" s="17"/>
      <c r="P114" s="17"/>
      <c r="Q114" s="17"/>
      <c r="R114" s="17"/>
      <c r="S114" s="17"/>
      <c r="T114" s="17"/>
      <c r="U114" s="17"/>
      <c r="V114" s="17"/>
      <c r="W114" s="17"/>
      <c r="X114" s="17"/>
      <c r="Y114" s="17"/>
      <c r="Z114" s="17"/>
      <c r="AA114" s="17"/>
      <c r="AB114" s="17"/>
    </row>
    <row r="115" spans="1:28" ht="15.75" customHeight="1">
      <c r="A115" s="183" t="s">
        <v>838</v>
      </c>
      <c r="B115" s="183" t="s">
        <v>508</v>
      </c>
      <c r="C115" s="228">
        <v>21000</v>
      </c>
      <c r="D115" s="277">
        <v>30</v>
      </c>
      <c r="E115" s="185">
        <v>6</v>
      </c>
      <c r="F115" s="228">
        <v>4200</v>
      </c>
      <c r="G115" s="179"/>
      <c r="H115" s="699"/>
      <c r="I115" s="699"/>
      <c r="J115" s="719"/>
      <c r="K115" s="720"/>
      <c r="L115" s="17"/>
      <c r="M115" s="17"/>
      <c r="N115" s="17"/>
      <c r="O115" s="17"/>
      <c r="P115" s="17"/>
      <c r="Q115" s="17"/>
      <c r="R115" s="17"/>
      <c r="S115" s="17"/>
      <c r="T115" s="17"/>
      <c r="U115" s="17"/>
      <c r="V115" s="17"/>
      <c r="W115" s="17"/>
      <c r="X115" s="17"/>
      <c r="Y115" s="17"/>
      <c r="Z115" s="17"/>
      <c r="AA115" s="17"/>
      <c r="AB115" s="17"/>
    </row>
    <row r="116" spans="1:28" ht="15.75" customHeight="1">
      <c r="A116" s="183" t="s">
        <v>839</v>
      </c>
      <c r="B116" s="183" t="s">
        <v>508</v>
      </c>
      <c r="C116" s="228">
        <v>21000</v>
      </c>
      <c r="D116" s="277">
        <v>30</v>
      </c>
      <c r="E116" s="185">
        <v>3</v>
      </c>
      <c r="F116" s="228">
        <v>2100</v>
      </c>
      <c r="G116" s="179"/>
      <c r="H116" s="699"/>
      <c r="I116" s="699"/>
      <c r="J116" s="719"/>
      <c r="K116" s="720"/>
      <c r="L116" s="17"/>
      <c r="M116" s="17"/>
      <c r="N116" s="17"/>
      <c r="O116" s="17"/>
      <c r="P116" s="17"/>
      <c r="Q116" s="17"/>
      <c r="R116" s="17"/>
      <c r="S116" s="17"/>
      <c r="T116" s="17"/>
      <c r="U116" s="17"/>
      <c r="V116" s="17"/>
      <c r="W116" s="17"/>
      <c r="X116" s="17"/>
      <c r="Y116" s="17"/>
      <c r="Z116" s="17"/>
      <c r="AA116" s="17"/>
      <c r="AB116" s="17"/>
    </row>
    <row r="117" spans="1:28" ht="15.75" customHeight="1">
      <c r="A117" s="183" t="s">
        <v>840</v>
      </c>
      <c r="B117" s="183" t="s">
        <v>508</v>
      </c>
      <c r="C117" s="228">
        <v>12950</v>
      </c>
      <c r="D117" s="277">
        <v>27</v>
      </c>
      <c r="E117" s="185">
        <v>3</v>
      </c>
      <c r="F117" s="228">
        <v>1439</v>
      </c>
      <c r="G117" s="179"/>
      <c r="H117" s="699"/>
      <c r="I117" s="699"/>
      <c r="J117" s="719"/>
      <c r="K117" s="720"/>
      <c r="L117" s="17"/>
      <c r="M117" s="17"/>
      <c r="N117" s="17"/>
      <c r="O117" s="17"/>
      <c r="P117" s="17"/>
      <c r="Q117" s="17"/>
      <c r="R117" s="17"/>
      <c r="S117" s="17"/>
      <c r="T117" s="17"/>
      <c r="U117" s="17"/>
      <c r="V117" s="17"/>
      <c r="W117" s="17"/>
      <c r="X117" s="17"/>
      <c r="Y117" s="17"/>
      <c r="Z117" s="17"/>
      <c r="AA117" s="17"/>
      <c r="AB117" s="17"/>
    </row>
    <row r="118" spans="1:28" ht="15.75" customHeight="1">
      <c r="A118" s="183" t="s">
        <v>841</v>
      </c>
      <c r="B118" s="183" t="s">
        <v>508</v>
      </c>
      <c r="C118" s="228">
        <v>12950</v>
      </c>
      <c r="D118" s="277">
        <v>28</v>
      </c>
      <c r="E118" s="185">
        <v>8</v>
      </c>
      <c r="F118" s="228">
        <v>3700</v>
      </c>
      <c r="G118" s="179"/>
      <c r="H118" s="699"/>
      <c r="I118" s="699"/>
      <c r="J118" s="719"/>
      <c r="K118" s="720"/>
      <c r="L118" s="17"/>
      <c r="M118" s="17"/>
      <c r="N118" s="17"/>
      <c r="O118" s="17"/>
      <c r="P118" s="17"/>
      <c r="Q118" s="17"/>
      <c r="R118" s="17"/>
      <c r="S118" s="17"/>
      <c r="T118" s="17"/>
      <c r="U118" s="17"/>
      <c r="V118" s="17"/>
      <c r="W118" s="17"/>
      <c r="X118" s="17"/>
      <c r="Y118" s="17"/>
      <c r="Z118" s="17"/>
      <c r="AA118" s="17"/>
      <c r="AB118" s="17"/>
    </row>
    <row r="119" spans="1:28" ht="15.75" customHeight="1">
      <c r="A119" s="183" t="s">
        <v>842</v>
      </c>
      <c r="B119" s="183" t="s">
        <v>508</v>
      </c>
      <c r="C119" s="228">
        <v>12950</v>
      </c>
      <c r="D119" s="277">
        <v>28</v>
      </c>
      <c r="E119" s="185">
        <v>4</v>
      </c>
      <c r="F119" s="228">
        <v>1850</v>
      </c>
      <c r="G119" s="179"/>
      <c r="H119" s="699"/>
      <c r="I119" s="699"/>
      <c r="J119" s="719"/>
      <c r="K119" s="720"/>
      <c r="L119" s="17"/>
      <c r="M119" s="17"/>
      <c r="N119" s="17"/>
      <c r="O119" s="17"/>
      <c r="P119" s="17"/>
      <c r="Q119" s="17"/>
      <c r="R119" s="17"/>
      <c r="S119" s="17"/>
      <c r="T119" s="17"/>
      <c r="U119" s="17"/>
      <c r="V119" s="17"/>
      <c r="W119" s="17"/>
      <c r="X119" s="17"/>
      <c r="Y119" s="17"/>
      <c r="Z119" s="17"/>
      <c r="AA119" s="17"/>
      <c r="AB119" s="17"/>
    </row>
    <row r="120" spans="1:28" ht="15.75" customHeight="1">
      <c r="A120" s="183" t="s">
        <v>843</v>
      </c>
      <c r="B120" s="183" t="s">
        <v>508</v>
      </c>
      <c r="C120" s="228">
        <v>4380</v>
      </c>
      <c r="D120" s="277">
        <v>25</v>
      </c>
      <c r="E120" s="185">
        <v>5</v>
      </c>
      <c r="F120" s="228">
        <v>876</v>
      </c>
      <c r="G120" s="179"/>
      <c r="H120" s="699"/>
      <c r="I120" s="699"/>
      <c r="J120" s="719"/>
      <c r="K120" s="720"/>
      <c r="L120" s="17"/>
      <c r="M120" s="17"/>
      <c r="N120" s="17"/>
      <c r="O120" s="17"/>
      <c r="P120" s="17"/>
      <c r="Q120" s="17"/>
      <c r="R120" s="17"/>
      <c r="S120" s="17"/>
      <c r="T120" s="17"/>
      <c r="U120" s="17"/>
      <c r="V120" s="17"/>
      <c r="W120" s="17"/>
      <c r="X120" s="17"/>
      <c r="Y120" s="17"/>
      <c r="Z120" s="17"/>
      <c r="AA120" s="17"/>
      <c r="AB120" s="17"/>
    </row>
    <row r="121" spans="1:28" ht="15.75" customHeight="1">
      <c r="A121" s="183" t="s">
        <v>844</v>
      </c>
      <c r="B121" s="183" t="s">
        <v>508</v>
      </c>
      <c r="C121" s="228">
        <v>13750</v>
      </c>
      <c r="D121" s="277">
        <v>35</v>
      </c>
      <c r="E121" s="185">
        <v>7</v>
      </c>
      <c r="F121" s="228">
        <v>2750</v>
      </c>
      <c r="G121" s="179"/>
      <c r="H121" s="699"/>
      <c r="I121" s="699"/>
      <c r="J121" s="719"/>
      <c r="K121" s="720"/>
      <c r="L121" s="17"/>
      <c r="M121" s="17"/>
      <c r="N121" s="17"/>
      <c r="O121" s="17"/>
      <c r="P121" s="17"/>
      <c r="Q121" s="17"/>
      <c r="R121" s="17"/>
      <c r="S121" s="17"/>
      <c r="T121" s="17"/>
      <c r="U121" s="17"/>
      <c r="V121" s="17"/>
      <c r="W121" s="17"/>
      <c r="X121" s="17"/>
      <c r="Y121" s="17"/>
      <c r="Z121" s="17"/>
      <c r="AA121" s="17"/>
      <c r="AB121" s="17"/>
    </row>
    <row r="122" spans="1:28" ht="15.75" customHeight="1">
      <c r="A122" s="183" t="s">
        <v>845</v>
      </c>
      <c r="B122" s="183" t="s">
        <v>508</v>
      </c>
      <c r="C122" s="228">
        <v>9750</v>
      </c>
      <c r="D122" s="277">
        <v>40</v>
      </c>
      <c r="E122" s="185">
        <v>1</v>
      </c>
      <c r="F122" s="228">
        <v>243</v>
      </c>
      <c r="G122" s="179"/>
      <c r="H122" s="699"/>
      <c r="I122" s="699"/>
      <c r="J122" s="719"/>
      <c r="K122" s="720"/>
      <c r="L122" s="17"/>
      <c r="M122" s="17"/>
      <c r="N122" s="17"/>
      <c r="O122" s="17"/>
      <c r="P122" s="17"/>
      <c r="Q122" s="17"/>
      <c r="R122" s="17"/>
      <c r="S122" s="17"/>
      <c r="T122" s="17"/>
      <c r="U122" s="17"/>
      <c r="V122" s="17"/>
      <c r="W122" s="17"/>
      <c r="X122" s="17"/>
      <c r="Y122" s="17"/>
      <c r="Z122" s="17"/>
      <c r="AA122" s="17"/>
      <c r="AB122" s="17"/>
    </row>
    <row r="123" spans="1:28" ht="15.75" customHeight="1">
      <c r="A123" s="183" t="s">
        <v>846</v>
      </c>
      <c r="B123" s="183" t="s">
        <v>508</v>
      </c>
      <c r="C123" s="228">
        <v>4780</v>
      </c>
      <c r="D123" s="277">
        <v>16</v>
      </c>
      <c r="E123" s="185">
        <v>4</v>
      </c>
      <c r="F123" s="228">
        <v>1195</v>
      </c>
      <c r="G123" s="179"/>
      <c r="H123" s="699"/>
      <c r="I123" s="699"/>
      <c r="J123" s="719"/>
      <c r="K123" s="720"/>
      <c r="L123" s="17"/>
      <c r="M123" s="17"/>
      <c r="N123" s="17"/>
      <c r="O123" s="17"/>
      <c r="P123" s="17"/>
      <c r="Q123" s="17"/>
      <c r="R123" s="17"/>
      <c r="S123" s="17"/>
      <c r="T123" s="17"/>
      <c r="U123" s="17"/>
      <c r="V123" s="17"/>
      <c r="W123" s="17"/>
      <c r="X123" s="17"/>
      <c r="Y123" s="17"/>
      <c r="Z123" s="17"/>
      <c r="AA123" s="17"/>
      <c r="AB123" s="17"/>
    </row>
    <row r="124" spans="1:28" ht="15.75" customHeight="1">
      <c r="A124" s="183" t="s">
        <v>847</v>
      </c>
      <c r="B124" s="183" t="s">
        <v>508</v>
      </c>
      <c r="C124" s="228">
        <v>1410</v>
      </c>
      <c r="D124" s="277">
        <v>16</v>
      </c>
      <c r="E124" s="185">
        <v>3</v>
      </c>
      <c r="F124" s="228">
        <v>264</v>
      </c>
      <c r="G124" s="179"/>
      <c r="H124" s="699"/>
      <c r="I124" s="699"/>
      <c r="J124" s="719"/>
      <c r="K124" s="720"/>
      <c r="L124" s="17"/>
      <c r="M124" s="17"/>
      <c r="N124" s="17"/>
      <c r="O124" s="17"/>
      <c r="P124" s="17"/>
      <c r="Q124" s="17"/>
      <c r="R124" s="17"/>
      <c r="S124" s="17"/>
      <c r="T124" s="17"/>
      <c r="U124" s="17"/>
      <c r="V124" s="17"/>
      <c r="W124" s="17"/>
      <c r="X124" s="17"/>
      <c r="Y124" s="17"/>
      <c r="Z124" s="17"/>
      <c r="AA124" s="17"/>
      <c r="AB124" s="17"/>
    </row>
    <row r="125" spans="1:28" ht="15.75" customHeight="1">
      <c r="A125" s="183" t="s">
        <v>848</v>
      </c>
      <c r="B125" s="183" t="s">
        <v>508</v>
      </c>
      <c r="C125" s="228">
        <v>4560</v>
      </c>
      <c r="D125" s="277">
        <v>30</v>
      </c>
      <c r="E125" s="185">
        <v>15</v>
      </c>
      <c r="F125" s="228">
        <v>2280</v>
      </c>
      <c r="G125" s="179"/>
      <c r="H125" s="699"/>
      <c r="I125" s="699"/>
      <c r="J125" s="719"/>
      <c r="K125" s="720"/>
      <c r="L125" s="17"/>
      <c r="M125" s="17"/>
      <c r="N125" s="17"/>
      <c r="O125" s="17"/>
      <c r="P125" s="17"/>
      <c r="Q125" s="17"/>
      <c r="R125" s="17"/>
      <c r="S125" s="17"/>
      <c r="T125" s="17"/>
      <c r="U125" s="17"/>
      <c r="V125" s="17"/>
      <c r="W125" s="17"/>
      <c r="X125" s="17"/>
      <c r="Y125" s="17"/>
      <c r="Z125" s="17"/>
      <c r="AA125" s="17"/>
      <c r="AB125" s="17"/>
    </row>
    <row r="126" spans="1:28" ht="15.75" customHeight="1">
      <c r="A126" s="183" t="s">
        <v>849</v>
      </c>
      <c r="B126" s="183" t="s">
        <v>508</v>
      </c>
      <c r="C126" s="228">
        <v>3400</v>
      </c>
      <c r="D126" s="277">
        <v>25</v>
      </c>
      <c r="E126" s="185" t="s">
        <v>850</v>
      </c>
      <c r="F126" s="228">
        <v>1700</v>
      </c>
      <c r="G126" s="179"/>
      <c r="H126" s="699"/>
      <c r="I126" s="699"/>
      <c r="J126" s="719"/>
      <c r="K126" s="720"/>
      <c r="L126" s="17"/>
      <c r="M126" s="17"/>
      <c r="N126" s="17"/>
      <c r="O126" s="17"/>
      <c r="P126" s="17"/>
      <c r="Q126" s="17"/>
      <c r="R126" s="17"/>
      <c r="S126" s="17"/>
      <c r="T126" s="17"/>
      <c r="U126" s="17"/>
      <c r="V126" s="17"/>
      <c r="W126" s="17"/>
      <c r="X126" s="17"/>
      <c r="Y126" s="17"/>
      <c r="Z126" s="17"/>
      <c r="AA126" s="17"/>
      <c r="AB126" s="17"/>
    </row>
    <row r="127" spans="1:28" ht="15.75" customHeight="1">
      <c r="A127" s="183" t="s">
        <v>851</v>
      </c>
      <c r="B127" s="183" t="s">
        <v>508</v>
      </c>
      <c r="C127" s="228">
        <v>870</v>
      </c>
      <c r="D127" s="277">
        <v>10</v>
      </c>
      <c r="E127" s="185">
        <v>10</v>
      </c>
      <c r="F127" s="228">
        <v>870</v>
      </c>
      <c r="G127" s="179"/>
      <c r="H127" s="699"/>
      <c r="I127" s="699"/>
      <c r="J127" s="719"/>
      <c r="K127" s="720"/>
      <c r="L127" s="17"/>
      <c r="M127" s="17"/>
      <c r="N127" s="17"/>
      <c r="O127" s="17"/>
      <c r="P127" s="17"/>
      <c r="Q127" s="17"/>
      <c r="R127" s="17"/>
      <c r="S127" s="17"/>
      <c r="T127" s="17"/>
      <c r="U127" s="17"/>
      <c r="V127" s="17"/>
      <c r="W127" s="17"/>
      <c r="X127" s="17"/>
      <c r="Y127" s="17"/>
      <c r="Z127" s="17"/>
      <c r="AA127" s="17"/>
      <c r="AB127" s="17"/>
    </row>
    <row r="128" spans="1:28" ht="15.75" customHeight="1">
      <c r="A128" s="183" t="s">
        <v>852</v>
      </c>
      <c r="B128" s="183" t="s">
        <v>508</v>
      </c>
      <c r="C128" s="228">
        <v>18418.400000000001</v>
      </c>
      <c r="D128" s="277">
        <v>10</v>
      </c>
      <c r="E128" s="185">
        <v>1</v>
      </c>
      <c r="F128" s="228">
        <v>1841</v>
      </c>
      <c r="G128" s="179"/>
      <c r="H128" s="717"/>
      <c r="I128" s="717"/>
      <c r="J128" s="721"/>
      <c r="K128" s="722"/>
      <c r="L128" s="17"/>
      <c r="M128" s="17"/>
      <c r="N128" s="17"/>
      <c r="O128" s="17"/>
      <c r="P128" s="17"/>
      <c r="Q128" s="17"/>
      <c r="R128" s="17"/>
      <c r="S128" s="17"/>
      <c r="T128" s="17"/>
      <c r="U128" s="17"/>
      <c r="V128" s="17"/>
      <c r="W128" s="17"/>
      <c r="X128" s="17"/>
      <c r="Y128" s="17"/>
      <c r="Z128" s="17"/>
      <c r="AA128" s="17"/>
      <c r="AB128" s="17"/>
    </row>
    <row r="129" spans="1:30" ht="15.75" customHeight="1">
      <c r="A129" s="183" t="s">
        <v>853</v>
      </c>
      <c r="B129" s="183" t="s">
        <v>636</v>
      </c>
      <c r="C129" s="228">
        <v>15566.67</v>
      </c>
      <c r="D129" s="267"/>
      <c r="E129" s="185">
        <v>1</v>
      </c>
      <c r="F129" s="228">
        <v>15566</v>
      </c>
      <c r="G129" s="179"/>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ht="15.75" customHeight="1">
      <c r="A130" s="16"/>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row>
    <row r="131" spans="1:30" ht="15.75" customHeight="1">
      <c r="A131" s="16"/>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17"/>
      <c r="B138" s="711"/>
      <c r="C138" s="699"/>
      <c r="D138" s="699"/>
      <c r="E138" s="699"/>
      <c r="F138" s="699"/>
      <c r="G138" s="699"/>
      <c r="H138" s="699"/>
      <c r="I138" s="17"/>
      <c r="J138" s="17"/>
      <c r="K138" s="17"/>
      <c r="L138" s="17"/>
      <c r="M138" s="17"/>
      <c r="N138" s="17"/>
      <c r="O138" s="17"/>
      <c r="P138" s="711"/>
      <c r="Q138" s="699"/>
      <c r="R138" s="699"/>
      <c r="S138" s="17"/>
      <c r="T138" s="17"/>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17"/>
      <c r="N139" s="17"/>
      <c r="O139" s="17"/>
      <c r="P139" s="711"/>
      <c r="Q139" s="699"/>
      <c r="R139" s="699"/>
      <c r="S139" s="17"/>
      <c r="T139" s="17"/>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17"/>
      <c r="N140" s="17"/>
      <c r="O140" s="17"/>
      <c r="P140" s="711"/>
      <c r="Q140" s="699"/>
      <c r="R140" s="699"/>
      <c r="S140" s="17"/>
      <c r="T140" s="17"/>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17"/>
      <c r="N141" s="17"/>
      <c r="O141" s="17"/>
      <c r="P141" s="711"/>
      <c r="Q141" s="699"/>
      <c r="R141" s="699"/>
      <c r="S141" s="17"/>
      <c r="T141" s="17"/>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17"/>
      <c r="N142" s="17"/>
      <c r="O142" s="17"/>
      <c r="P142" s="711"/>
      <c r="Q142" s="699"/>
      <c r="R142" s="699"/>
      <c r="S142" s="17"/>
      <c r="T142" s="17"/>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17"/>
      <c r="N143" s="17"/>
      <c r="O143" s="17"/>
      <c r="P143" s="711"/>
      <c r="Q143" s="699"/>
      <c r="R143" s="699"/>
      <c r="S143" s="17"/>
      <c r="T143" s="17"/>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17"/>
      <c r="N144" s="17"/>
      <c r="O144" s="17"/>
      <c r="P144" s="711"/>
      <c r="Q144" s="699"/>
      <c r="R144" s="699"/>
      <c r="S144" s="17"/>
      <c r="T144" s="17"/>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711"/>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711"/>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711"/>
      <c r="N161" s="699"/>
      <c r="O161" s="699"/>
      <c r="P161" s="711"/>
      <c r="Q161" s="699"/>
      <c r="R161" s="699"/>
      <c r="S161" s="699"/>
      <c r="T161" s="699"/>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711"/>
      <c r="N162" s="699"/>
      <c r="O162" s="699"/>
      <c r="P162" s="711"/>
      <c r="Q162" s="699"/>
      <c r="R162" s="699"/>
      <c r="S162" s="699"/>
      <c r="T162" s="699"/>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711"/>
      <c r="N171" s="699"/>
      <c r="O171" s="699"/>
      <c r="P171" s="699"/>
      <c r="Q171" s="699"/>
      <c r="R171" s="699"/>
      <c r="S171" s="699"/>
      <c r="T171" s="699"/>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711"/>
      <c r="N172" s="699"/>
      <c r="O172" s="699"/>
      <c r="P172" s="699"/>
      <c r="Q172" s="699"/>
      <c r="R172" s="699"/>
      <c r="S172" s="699"/>
      <c r="T172" s="699"/>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711"/>
      <c r="N173" s="699"/>
      <c r="O173" s="699"/>
      <c r="P173" s="699"/>
      <c r="Q173" s="699"/>
      <c r="R173" s="699"/>
      <c r="S173" s="699"/>
      <c r="T173" s="699"/>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711"/>
      <c r="C178" s="699"/>
      <c r="D178" s="17"/>
      <c r="E178" s="17"/>
      <c r="F178" s="17"/>
      <c r="G178" s="17"/>
      <c r="H178" s="17"/>
      <c r="I178" s="17"/>
      <c r="J178" s="17"/>
      <c r="K178" s="17"/>
      <c r="L178" s="17"/>
      <c r="M178" s="711"/>
      <c r="N178" s="699"/>
      <c r="O178" s="699"/>
      <c r="P178" s="711"/>
      <c r="Q178" s="699"/>
      <c r="R178" s="699"/>
      <c r="S178" s="699"/>
      <c r="T178" s="699"/>
      <c r="U178" s="17"/>
      <c r="V178" s="17"/>
      <c r="W178" s="17"/>
      <c r="X178" s="17"/>
      <c r="Y178" s="17"/>
      <c r="Z178" s="17"/>
      <c r="AA178" s="17"/>
      <c r="AB178" s="17"/>
      <c r="AC178" s="17"/>
      <c r="AD178" s="17"/>
    </row>
    <row r="179" spans="1:30" ht="15.75" customHeight="1">
      <c r="A179" s="17"/>
      <c r="B179" s="711"/>
      <c r="C179" s="699"/>
      <c r="D179" s="17"/>
      <c r="E179" s="17"/>
      <c r="F179" s="17"/>
      <c r="G179" s="17"/>
      <c r="H179" s="17"/>
      <c r="I179" s="17"/>
      <c r="J179" s="17"/>
      <c r="K179" s="17"/>
      <c r="L179" s="17"/>
      <c r="M179" s="711"/>
      <c r="N179" s="699"/>
      <c r="O179" s="699"/>
      <c r="P179" s="711"/>
      <c r="Q179" s="699"/>
      <c r="R179" s="699"/>
      <c r="S179" s="699"/>
      <c r="T179" s="699"/>
      <c r="U179" s="17"/>
      <c r="V179" s="17"/>
      <c r="W179" s="17"/>
      <c r="X179" s="17"/>
      <c r="Y179" s="17"/>
      <c r="Z179" s="17"/>
      <c r="AA179" s="17"/>
      <c r="AB179" s="17"/>
      <c r="AC179" s="17"/>
      <c r="AD179" s="17"/>
    </row>
    <row r="180" spans="1:30" ht="15.75" customHeight="1">
      <c r="A180" s="17"/>
      <c r="B180" s="711"/>
      <c r="C180" s="699"/>
      <c r="D180" s="17"/>
      <c r="E180" s="17"/>
      <c r="F180" s="17"/>
      <c r="G180" s="17"/>
      <c r="H180" s="17"/>
      <c r="I180" s="17"/>
      <c r="J180" s="17"/>
      <c r="K180" s="17"/>
      <c r="L180" s="17"/>
      <c r="M180" s="711"/>
      <c r="N180" s="699"/>
      <c r="O180" s="699"/>
      <c r="P180" s="699"/>
      <c r="Q180" s="699"/>
      <c r="R180" s="699"/>
      <c r="S180" s="699"/>
      <c r="T180" s="699"/>
      <c r="U180" s="17"/>
      <c r="V180" s="17"/>
      <c r="W180" s="17"/>
      <c r="X180" s="17"/>
      <c r="Y180" s="17"/>
      <c r="Z180" s="17"/>
      <c r="AA180" s="17"/>
      <c r="AB180" s="17"/>
      <c r="AC180" s="17"/>
      <c r="AD180" s="17"/>
    </row>
    <row r="181" spans="1:30" ht="15.75" customHeight="1">
      <c r="A181" s="17"/>
      <c r="B181" s="711"/>
      <c r="C181" s="699"/>
      <c r="D181" s="17"/>
      <c r="E181" s="17"/>
      <c r="F181" s="17"/>
      <c r="G181" s="17"/>
      <c r="H181" s="17"/>
      <c r="I181" s="17"/>
      <c r="J181" s="17"/>
      <c r="K181" s="17"/>
      <c r="L181" s="17"/>
      <c r="M181" s="711"/>
      <c r="N181" s="699"/>
      <c r="O181" s="699"/>
      <c r="P181" s="699"/>
      <c r="Q181" s="699"/>
      <c r="R181" s="699"/>
      <c r="S181" s="699"/>
      <c r="T181" s="699"/>
      <c r="U181" s="17"/>
      <c r="V181" s="17"/>
      <c r="W181" s="17"/>
      <c r="X181" s="17"/>
      <c r="Y181" s="17"/>
      <c r="Z181" s="17"/>
      <c r="AA181" s="17"/>
      <c r="AB181" s="17"/>
      <c r="AC181" s="17"/>
      <c r="AD181" s="17"/>
    </row>
    <row r="182" spans="1:30" ht="15.75" customHeight="1">
      <c r="A182" s="17"/>
      <c r="B182" s="711"/>
      <c r="C182" s="699"/>
      <c r="D182" s="17"/>
      <c r="E182" s="17"/>
      <c r="F182" s="17"/>
      <c r="G182" s="17"/>
      <c r="H182" s="17"/>
      <c r="I182" s="17"/>
      <c r="J182" s="17"/>
      <c r="K182" s="17"/>
      <c r="L182" s="17"/>
      <c r="M182" s="711"/>
      <c r="N182" s="699"/>
      <c r="O182" s="699"/>
      <c r="P182" s="699"/>
      <c r="Q182" s="699"/>
      <c r="R182" s="699"/>
      <c r="S182" s="699"/>
      <c r="T182" s="699"/>
      <c r="U182" s="17"/>
      <c r="V182" s="17"/>
      <c r="W182" s="17"/>
      <c r="X182" s="17"/>
      <c r="Y182" s="17"/>
      <c r="Z182" s="17"/>
      <c r="AA182" s="17"/>
      <c r="AB182" s="17"/>
      <c r="AC182" s="17"/>
      <c r="AD182" s="17"/>
    </row>
    <row r="183" spans="1:30" ht="15.75" customHeight="1">
      <c r="A183" s="17"/>
      <c r="B183" s="711"/>
      <c r="C183" s="699"/>
      <c r="D183" s="17"/>
      <c r="E183" s="17"/>
      <c r="F183" s="17"/>
      <c r="G183" s="17"/>
      <c r="H183" s="17"/>
      <c r="I183" s="17"/>
      <c r="J183" s="17"/>
      <c r="K183" s="17"/>
      <c r="L183" s="17"/>
      <c r="M183" s="711"/>
      <c r="N183" s="699"/>
      <c r="O183" s="699"/>
      <c r="P183" s="699"/>
      <c r="Q183" s="699"/>
      <c r="R183" s="699"/>
      <c r="S183" s="699"/>
      <c r="T183" s="699"/>
      <c r="U183" s="17"/>
      <c r="V183" s="17"/>
      <c r="W183" s="17"/>
      <c r="X183" s="17"/>
      <c r="Y183" s="17"/>
      <c r="Z183" s="17"/>
      <c r="AA183" s="17"/>
      <c r="AB183" s="17"/>
      <c r="AC183" s="17"/>
      <c r="AD183" s="17"/>
    </row>
    <row r="184" spans="1:30" ht="15.75" customHeight="1">
      <c r="A184" s="17"/>
      <c r="B184" s="711"/>
      <c r="C184" s="699"/>
      <c r="D184" s="17"/>
      <c r="E184" s="17"/>
      <c r="F184" s="17"/>
      <c r="G184" s="17"/>
      <c r="H184" s="17"/>
      <c r="I184" s="17"/>
      <c r="J184" s="17"/>
      <c r="K184" s="17"/>
      <c r="L184" s="17"/>
      <c r="M184" s="711"/>
      <c r="N184" s="699"/>
      <c r="O184" s="699"/>
      <c r="P184" s="699"/>
      <c r="Q184" s="699"/>
      <c r="R184" s="699"/>
      <c r="S184" s="699"/>
      <c r="T184" s="699"/>
      <c r="U184" s="17"/>
      <c r="V184" s="17"/>
      <c r="W184" s="17"/>
      <c r="X184" s="17"/>
      <c r="Y184" s="17"/>
      <c r="Z184" s="17"/>
      <c r="AA184" s="17"/>
      <c r="AB184" s="17"/>
      <c r="AC184" s="17"/>
      <c r="AD184" s="17"/>
    </row>
    <row r="185" spans="1:30" ht="15.75" customHeight="1">
      <c r="A185" s="17"/>
      <c r="B185" s="711"/>
      <c r="C185" s="699"/>
      <c r="D185" s="17"/>
      <c r="E185" s="17"/>
      <c r="F185" s="17"/>
      <c r="G185" s="17"/>
      <c r="H185" s="17"/>
      <c r="I185" s="17"/>
      <c r="J185" s="17"/>
      <c r="K185" s="17"/>
      <c r="L185" s="17"/>
      <c r="M185" s="711"/>
      <c r="N185" s="699"/>
      <c r="O185" s="699"/>
      <c r="P185" s="699"/>
      <c r="Q185" s="699"/>
      <c r="R185" s="699"/>
      <c r="S185" s="699"/>
      <c r="T185" s="699"/>
      <c r="U185" s="17"/>
      <c r="V185" s="17"/>
      <c r="W185" s="17"/>
      <c r="X185" s="17"/>
      <c r="Y185" s="17"/>
      <c r="Z185" s="17"/>
      <c r="AA185" s="17"/>
      <c r="AB185" s="17"/>
      <c r="AC185" s="17"/>
      <c r="AD185" s="17"/>
    </row>
    <row r="186" spans="1:30" ht="15.75" customHeight="1">
      <c r="A186" s="17"/>
      <c r="B186" s="711"/>
      <c r="C186" s="699"/>
      <c r="D186" s="17"/>
      <c r="E186" s="17"/>
      <c r="F186" s="17"/>
      <c r="G186" s="17"/>
      <c r="H186" s="17"/>
      <c r="I186" s="17"/>
      <c r="J186" s="17"/>
      <c r="K186" s="17"/>
      <c r="L186" s="17"/>
      <c r="M186" s="711"/>
      <c r="N186" s="699"/>
      <c r="O186" s="699"/>
      <c r="P186" s="699"/>
      <c r="Q186" s="699"/>
      <c r="R186" s="699"/>
      <c r="S186" s="699"/>
      <c r="T186" s="699"/>
      <c r="U186" s="17"/>
      <c r="V186" s="17"/>
      <c r="W186" s="17"/>
      <c r="X186" s="17"/>
      <c r="Y186" s="17"/>
      <c r="Z186" s="17"/>
      <c r="AA186" s="17"/>
      <c r="AB186" s="17"/>
      <c r="AC186" s="17"/>
      <c r="AD186" s="17"/>
    </row>
    <row r="187" spans="1:30" ht="15.75" customHeight="1">
      <c r="A187" s="17"/>
      <c r="B187" s="711"/>
      <c r="C187" s="699"/>
      <c r="D187" s="17"/>
      <c r="E187" s="17"/>
      <c r="F187" s="17"/>
      <c r="G187" s="17"/>
      <c r="H187" s="17"/>
      <c r="I187" s="17"/>
      <c r="J187" s="17"/>
      <c r="K187" s="17"/>
      <c r="L187" s="17"/>
      <c r="M187" s="711"/>
      <c r="N187" s="699"/>
      <c r="O187" s="699"/>
      <c r="P187" s="699"/>
      <c r="Q187" s="699"/>
      <c r="R187" s="699"/>
      <c r="S187" s="699"/>
      <c r="T187" s="699"/>
      <c r="U187" s="17"/>
      <c r="V187" s="17"/>
      <c r="W187" s="17"/>
      <c r="X187" s="17"/>
      <c r="Y187" s="17"/>
      <c r="Z187" s="17"/>
      <c r="AA187" s="17"/>
      <c r="AB187" s="17"/>
      <c r="AC187" s="17"/>
      <c r="AD187" s="17"/>
    </row>
    <row r="188" spans="1:30" ht="15.75" customHeight="1">
      <c r="A188" s="17"/>
      <c r="B188" s="711"/>
      <c r="C188" s="699"/>
      <c r="D188" s="17"/>
      <c r="E188" s="17"/>
      <c r="F188" s="17"/>
      <c r="G188" s="17"/>
      <c r="H188" s="17"/>
      <c r="I188" s="17"/>
      <c r="J188" s="17"/>
      <c r="K188" s="17"/>
      <c r="L188" s="17"/>
      <c r="M188" s="711"/>
      <c r="N188" s="699"/>
      <c r="O188" s="699"/>
      <c r="P188" s="699"/>
      <c r="Q188" s="699"/>
      <c r="R188" s="699"/>
      <c r="S188" s="699"/>
      <c r="T188" s="699"/>
      <c r="U188" s="17"/>
      <c r="V188" s="17"/>
      <c r="W188" s="17"/>
      <c r="X188" s="17"/>
      <c r="Y188" s="17"/>
      <c r="Z188" s="17"/>
      <c r="AA188" s="17"/>
      <c r="AB188" s="17"/>
      <c r="AC188" s="17"/>
      <c r="AD188" s="17"/>
    </row>
    <row r="189" spans="1:30" ht="15.75" customHeight="1">
      <c r="A189" s="17"/>
      <c r="B189" s="711"/>
      <c r="C189" s="699"/>
      <c r="D189" s="17"/>
      <c r="E189" s="17"/>
      <c r="F189" s="17"/>
      <c r="G189" s="17"/>
      <c r="H189" s="17"/>
      <c r="I189" s="17"/>
      <c r="J189" s="17"/>
      <c r="K189" s="17"/>
      <c r="L189" s="17"/>
      <c r="M189" s="711"/>
      <c r="N189" s="699"/>
      <c r="O189" s="699"/>
      <c r="P189" s="699"/>
      <c r="Q189" s="699"/>
      <c r="R189" s="699"/>
      <c r="S189" s="699"/>
      <c r="T189" s="699"/>
      <c r="U189" s="17"/>
      <c r="V189" s="17"/>
      <c r="W189" s="17"/>
      <c r="X189" s="17"/>
      <c r="Y189" s="17"/>
      <c r="Z189" s="17"/>
      <c r="AA189" s="17"/>
      <c r="AB189" s="17"/>
      <c r="AC189" s="17"/>
      <c r="AD189" s="17"/>
    </row>
    <row r="190" spans="1:30" ht="15.75" customHeight="1">
      <c r="A190" s="17"/>
      <c r="B190" s="711"/>
      <c r="C190" s="699"/>
      <c r="D190" s="17"/>
      <c r="E190" s="17"/>
      <c r="F190" s="17"/>
      <c r="G190" s="17"/>
      <c r="H190" s="17"/>
      <c r="I190" s="17"/>
      <c r="J190" s="17"/>
      <c r="K190" s="17"/>
      <c r="L190" s="17"/>
      <c r="M190" s="711"/>
      <c r="N190" s="699"/>
      <c r="O190" s="699"/>
      <c r="P190" s="699"/>
      <c r="Q190" s="699"/>
      <c r="R190" s="699"/>
      <c r="S190" s="699"/>
      <c r="T190" s="699"/>
      <c r="U190" s="17"/>
      <c r="V190" s="17"/>
      <c r="W190" s="17"/>
      <c r="X190" s="17"/>
      <c r="Y190" s="17"/>
      <c r="Z190" s="17"/>
      <c r="AA190" s="17"/>
      <c r="AB190" s="17"/>
      <c r="AC190" s="17"/>
      <c r="AD190" s="17"/>
    </row>
    <row r="191" spans="1:30" ht="15.75" customHeight="1">
      <c r="A191" s="17"/>
      <c r="B191" s="711"/>
      <c r="C191" s="699"/>
      <c r="D191" s="17"/>
      <c r="E191" s="17"/>
      <c r="F191" s="17"/>
      <c r="G191" s="17"/>
      <c r="H191" s="17"/>
      <c r="I191" s="17"/>
      <c r="J191" s="17"/>
      <c r="K191" s="17"/>
      <c r="L191" s="17"/>
      <c r="M191" s="711"/>
      <c r="N191" s="699"/>
      <c r="O191" s="699"/>
      <c r="P191" s="699"/>
      <c r="Q191" s="699"/>
      <c r="R191" s="699"/>
      <c r="S191" s="699"/>
      <c r="T191" s="699"/>
      <c r="U191" s="17"/>
      <c r="V191" s="17"/>
      <c r="W191" s="17"/>
      <c r="X191" s="17"/>
      <c r="Y191" s="17"/>
      <c r="Z191" s="17"/>
      <c r="AA191" s="17"/>
      <c r="AB191" s="17"/>
      <c r="AC191" s="17"/>
      <c r="AD191" s="17"/>
    </row>
    <row r="192" spans="1:30" ht="15.75" customHeight="1">
      <c r="A192" s="17"/>
      <c r="B192" s="711"/>
      <c r="C192" s="699"/>
      <c r="D192" s="17"/>
      <c r="E192" s="17"/>
      <c r="F192" s="17"/>
      <c r="G192" s="17"/>
      <c r="H192" s="17"/>
      <c r="I192" s="17"/>
      <c r="J192" s="17"/>
      <c r="K192" s="17"/>
      <c r="L192" s="17"/>
      <c r="M192" s="711"/>
      <c r="N192" s="699"/>
      <c r="O192" s="699"/>
      <c r="P192" s="699"/>
      <c r="Q192" s="699"/>
      <c r="R192" s="699"/>
      <c r="S192" s="699"/>
      <c r="T192" s="699"/>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row>
    <row r="325" spans="1:30"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row>
    <row r="326" spans="1:30"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row>
    <row r="327" spans="1:30"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row>
    <row r="328" spans="1:30"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row>
    <row r="329" spans="1:30"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row>
    <row r="330" spans="1:30" ht="15.75" customHeight="1"/>
    <row r="331" spans="1:30" ht="15.75" customHeight="1"/>
    <row r="332" spans="1:30" ht="15.75" customHeight="1"/>
    <row r="333" spans="1:30" ht="15.75" customHeight="1"/>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5">
    <mergeCell ref="P147:T158"/>
    <mergeCell ref="P161:T161"/>
    <mergeCell ref="P162:T175"/>
    <mergeCell ref="P178:T178"/>
    <mergeCell ref="P179:T192"/>
    <mergeCell ref="P139:R139"/>
    <mergeCell ref="P140:R140"/>
    <mergeCell ref="P141:R141"/>
    <mergeCell ref="P142:R142"/>
    <mergeCell ref="P143:R143"/>
    <mergeCell ref="P144:R144"/>
    <mergeCell ref="P146:T146"/>
    <mergeCell ref="M162:O162"/>
    <mergeCell ref="M163:O163"/>
    <mergeCell ref="M164:O164"/>
    <mergeCell ref="M165:O165"/>
    <mergeCell ref="M166:O166"/>
    <mergeCell ref="M167:O167"/>
    <mergeCell ref="M168:O168"/>
    <mergeCell ref="M175:O175"/>
    <mergeCell ref="M178:O178"/>
    <mergeCell ref="M169:O169"/>
    <mergeCell ref="M170:O170"/>
    <mergeCell ref="M171:O171"/>
    <mergeCell ref="M172:O172"/>
    <mergeCell ref="M173:O173"/>
    <mergeCell ref="M174:O174"/>
    <mergeCell ref="B178:C178"/>
    <mergeCell ref="B179:C179"/>
    <mergeCell ref="M179:O179"/>
    <mergeCell ref="B180:C180"/>
    <mergeCell ref="M180:O180"/>
    <mergeCell ref="B181:C181"/>
    <mergeCell ref="M181:O181"/>
    <mergeCell ref="M182:O182"/>
    <mergeCell ref="B189:C189"/>
    <mergeCell ref="B190:C190"/>
    <mergeCell ref="B191:C191"/>
    <mergeCell ref="B192:C192"/>
    <mergeCell ref="B182:C182"/>
    <mergeCell ref="B183:C183"/>
    <mergeCell ref="B184:C184"/>
    <mergeCell ref="B185:C185"/>
    <mergeCell ref="B186:C186"/>
    <mergeCell ref="B187:C187"/>
    <mergeCell ref="B188:C188"/>
    <mergeCell ref="M190:O190"/>
    <mergeCell ref="M191:O191"/>
    <mergeCell ref="M192:O192"/>
    <mergeCell ref="M183:O183"/>
    <mergeCell ref="M184:O184"/>
    <mergeCell ref="M185:O185"/>
    <mergeCell ref="M186:O186"/>
    <mergeCell ref="M187:O187"/>
    <mergeCell ref="M188:O188"/>
    <mergeCell ref="M189:O189"/>
    <mergeCell ref="A1:C1"/>
    <mergeCell ref="E1:H1"/>
    <mergeCell ref="D7:I7"/>
    <mergeCell ref="D8:I8"/>
    <mergeCell ref="N13:O13"/>
    <mergeCell ref="N14:P14"/>
    <mergeCell ref="N15:P15"/>
    <mergeCell ref="N16:P16"/>
    <mergeCell ref="N17:P17"/>
    <mergeCell ref="N18:P18"/>
    <mergeCell ref="N19:P19"/>
    <mergeCell ref="N20:P20"/>
    <mergeCell ref="N21:P21"/>
    <mergeCell ref="A27:F27"/>
    <mergeCell ref="A28:F28"/>
    <mergeCell ref="A29:F29"/>
    <mergeCell ref="A30:F30"/>
    <mergeCell ref="A31:F31"/>
    <mergeCell ref="A33:F33"/>
    <mergeCell ref="H36:J36"/>
    <mergeCell ref="H37:J41"/>
    <mergeCell ref="I44:K44"/>
    <mergeCell ref="I45:K63"/>
    <mergeCell ref="K67:M67"/>
    <mergeCell ref="K68:M84"/>
    <mergeCell ref="J87:N87"/>
    <mergeCell ref="O87:P87"/>
    <mergeCell ref="O88:P103"/>
    <mergeCell ref="J88:N103"/>
    <mergeCell ref="H107:I107"/>
    <mergeCell ref="J107:K107"/>
    <mergeCell ref="H108:I128"/>
    <mergeCell ref="J108:K128"/>
    <mergeCell ref="B138:H138"/>
    <mergeCell ref="P138:R138"/>
    <mergeCell ref="M146:O146"/>
    <mergeCell ref="M156:O156"/>
    <mergeCell ref="M157:O157"/>
    <mergeCell ref="M158:O158"/>
    <mergeCell ref="M161:O161"/>
    <mergeCell ref="M147:O147"/>
    <mergeCell ref="M148:O148"/>
    <mergeCell ref="M149:O149"/>
    <mergeCell ref="M150:O150"/>
    <mergeCell ref="M151:O151"/>
    <mergeCell ref="M152:O152"/>
    <mergeCell ref="M153:O153"/>
    <mergeCell ref="M154:O154"/>
    <mergeCell ref="M155:O155"/>
  </mergeCells>
  <conditionalFormatting sqref="I68:I83">
    <cfRule type="containsText" dxfId="74" priority="1" operator="containsText" text="5">
      <formula>NOT(ISERROR(SEARCH(("5"),(I68))))</formula>
    </cfRule>
    <cfRule type="containsText" dxfId="73" priority="2" operator="containsText" text="42">
      <formula>NOT(ISERROR(SEARCH(("42"),(I68))))</formula>
    </cfRule>
    <cfRule type="containsText" dxfId="72" priority="3" operator="containsText" text="Please fill in">
      <formula>NOT(ISERROR(SEARCH(("Please fill in"),(I68))))</formula>
    </cfRule>
  </conditionalFormatting>
  <dataValidations count="4">
    <dataValidation type="list" allowBlank="1" showErrorMessage="1" sqref="B88:B103" xr:uid="{00000000-0002-0000-0D00-000001000000}">
      <formula1>'DRV Euros'!LocationNames</formula1>
    </dataValidation>
    <dataValidation type="list" allowBlank="1" showErrorMessage="1" sqref="B9" xr:uid="{00000000-0002-0000-0D00-000002000000}">
      <formula1>"yes,no"</formula1>
    </dataValidation>
    <dataValidation type="list" allowBlank="1" sqref="G45:G63" xr:uid="{00000000-0002-0000-0D00-000003000000}">
      <formula1>"yes,no"</formula1>
    </dataValidation>
    <dataValidation type="list" allowBlank="1" showErrorMessage="1" sqref="D45:D63 H68:H84" xr:uid="{00000000-0002-0000-0D00-000004000000}">
      <formula1>'DRV Euros'!TypesOfTrainers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Constants!$H$6:$H$12</xm:f>
          </x14:formula1>
          <xm:sqref>B68:B84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000"/>
  <sheetViews>
    <sheetView workbookViewId="0">
      <selection sqref="A1:C1"/>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854</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521</v>
      </c>
      <c r="C2" s="102"/>
      <c r="D2" s="17"/>
      <c r="E2" s="103" t="s">
        <v>685</v>
      </c>
      <c r="F2" s="528" t="s">
        <v>855</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5</v>
      </c>
      <c r="C3" s="530"/>
      <c r="D3" s="17"/>
      <c r="E3" s="106" t="s">
        <v>687</v>
      </c>
      <c r="F3" s="532">
        <v>45461</v>
      </c>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71</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17062.5</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353</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SUM(IF(ISBLANK('DZ Euros'!$A$37:$A$41),0,1))</f>
        <v>4</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SUM('DZ Euros'!$B$37:$B$41)</f>
        <v>28</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'DZ Euros'!LocationNames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SUMIF($B$70:$B$84,AD12,$F$70:$F$84)</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40</v>
      </c>
      <c r="BE14" s="17">
        <f t="shared" si="0"/>
        <v>0</v>
      </c>
      <c r="BF14" s="17">
        <f t="shared" si="0"/>
        <v>0</v>
      </c>
    </row>
    <row r="15" spans="1:58" ht="14.4">
      <c r="A15" s="117" t="str">
        <f>Constants!E6</f>
        <v>PT</v>
      </c>
      <c r="B15" s="17">
        <f>SUMIFS('DZ Euros'!$F$54:$F$66,'DZ Euros'!$B$54:$B$66, B$14,'DZ Euros'!$H$54:$H$66,$A15)*(1+Constants!$B$7)</f>
        <v>0</v>
      </c>
      <c r="C15" s="17">
        <f>SUMIFS('DZ Euros'!$F$54:$F$66,'DZ Euros'!$B$54:$B$66, C$14,'DZ Euros'!$H$54:$H$66,$A15)</f>
        <v>0</v>
      </c>
      <c r="D15" s="17">
        <f>SUMIFS('DZ Euros'!$F$54:$F$66,'DZ Euros'!$B$54:$B$66, D$14,'DZ Euros'!$H$54:$H$66,$A15)*(1+Constants!$B$7)</f>
        <v>0</v>
      </c>
      <c r="E15" s="17">
        <f>SUMIFS('DZ Euros'!$F$54:$F$66,'DZ Euros'!$B$54:$B$66, E$14,'DZ Euros'!$H$54:$H$66,$A15)*(1+Constants!$B$7)</f>
        <v>0</v>
      </c>
      <c r="F15" s="17">
        <f>SUMIFS('DZ Euros'!$F$54:$F$66,'DZ Euros'!$B$54:$B$66, F$14,'DZ Euros'!$H$54:$H$66,$A15)*(1+Constants!$B$7)</f>
        <v>0</v>
      </c>
      <c r="G15" s="117" t="s">
        <v>319</v>
      </c>
      <c r="H15" s="17">
        <f>SUMIF('DZ Euros'!$B$70:$B$85,"&lt;&gt;External",'DZ Euros'!$F$70:$F$85)</f>
        <v>40</v>
      </c>
      <c r="I15" s="118">
        <f>SUMIF('DZ Euros'!$B$70:$B$85,"External",'DZ Euros'!$F$70:$F$85)</f>
        <v>4</v>
      </c>
      <c r="J15" s="119">
        <f>SUM('DZ Euros'!$F$90:$F$103)</f>
        <v>21500</v>
      </c>
      <c r="K15" s="120">
        <f>IF(OR(ISBLANK(B7),ISBLANK(B9)), "ERROR",MAX(MIN(J15,B7*Constants!B14)-Constants!B13*B7,0)*IF(B9="yes",Constants!B15,IF(B9="no",Constants!B16,0)))</f>
        <v>4437.5</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SUMIFS('DZ Euros'!$F$54:$F$66,'DZ Euros'!$B$54:$B$66, B$14,'DZ Euros'!$H$54:$H$66,$A16)*(1+Constants!$B$9)</f>
        <v>0</v>
      </c>
      <c r="C16" s="17">
        <f>SUMIFS('DZ Euros'!$F$54:$F$66,'DZ Euros'!$B$54:$B$66, C$14,'DZ Euros'!$H$54:$H$66,$A16)</f>
        <v>0</v>
      </c>
      <c r="D16" s="17">
        <f>SUMIFS('DZ Euros'!$F$54:$F$66,'DZ Euros'!$B$54:$B$66, D$14,'DZ Euros'!$H$54:$H$66,$A16)*(1+Constants!$B$9)</f>
        <v>0</v>
      </c>
      <c r="E16" s="17">
        <f>SUMIFS('DZ Euros'!$F$54:$F$66,'DZ Euros'!$B$54:$B$66, E$14,'DZ Euros'!$H$54:$H$66,$A16)*(1+Constants!$B$9)</f>
        <v>0</v>
      </c>
      <c r="F16" s="17">
        <f>SUMIFS('DZ Euros'!$F$54:$F$66,'DZ Euros'!$B$54:$B$66, F$14,'DZ Euros'!$H$54:$H$66,$A16)*(1+Constants!$B$9)</f>
        <v>0</v>
      </c>
      <c r="G16" s="117" t="s">
        <v>35</v>
      </c>
      <c r="H16" s="122">
        <f>SUM(AD15:CA15)</f>
        <v>0</v>
      </c>
      <c r="I16" s="120">
        <f t="array" ref="I16">SUM(IF('DZ Euros'!$B$70:$B$85="External",'DZ Euros'!$F$70:$F$85*'DZ Euros'!$H$70:$H$85,0))</f>
        <v>3715</v>
      </c>
      <c r="J16" s="123"/>
      <c r="K16" s="124"/>
      <c r="L16" s="121" t="s">
        <v>60</v>
      </c>
      <c r="M16" s="120">
        <f>J15-K15</f>
        <v>17062.5</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SUMIFS('DZ Euros'!$F$54:$F$66,'DZ Euros'!$B$54:$B$66, B$14,'DZ Euros'!$H$54:$H$66,$A17)*(1+Constants!$B$7)</f>
        <v>0</v>
      </c>
      <c r="C17" s="17">
        <f>SUMIFS('DZ Euros'!$F$54:$F$66,'DZ Euros'!$B$54:$B$66, C$14,'DZ Euros'!$H$54:$H$66,$A17)</f>
        <v>0</v>
      </c>
      <c r="D17" s="17">
        <f>SUMIFS('DZ Euros'!$F$54:$F$66,'DZ Euros'!$B$54:$B$66, D$14,'DZ Euros'!$H$54:$H$66,$A17)*(1+Constants!$B$7)</f>
        <v>0</v>
      </c>
      <c r="E17" s="17">
        <f>SUMIFS('DZ Euros'!$F$54:$F$66,'DZ Euros'!$B$54:$B$66, E$14,'DZ Euros'!$H$54:$H$66,$A17)*(1+Constants!$B$7)</f>
        <v>0</v>
      </c>
      <c r="F17" s="17">
        <f>SUMIFS('DZ Euros'!$F$54:$F$66,'DZ Euros'!$B$54:$B$66, F$14,'DZ Euros'!$H$54:$H$66,$A17)*(1+Constants!$B$7)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SUMIFS('DZ Euros'!$F$54:$F$66,'DZ Euros'!$B$54:$B$66, B$14,'DZ Euros'!$H$54:$H$66,$A18)</f>
        <v>0</v>
      </c>
      <c r="C18" s="17">
        <f>SUMIFS('DZ Euros'!$F$54:$F$66,'DZ Euros'!$B$54:$B$66, C$14,'DZ Euros'!$H$54:$H$66,$A18)</f>
        <v>0</v>
      </c>
      <c r="D18" s="17">
        <f>SUMIFS('DZ Euros'!$F$54:$F$66,'DZ Euros'!$B$54:$B$66, D$14,'DZ Euros'!$H$54:$H$66,$A18)</f>
        <v>0</v>
      </c>
      <c r="E18" s="17">
        <f>SUMIFS('DZ Euros'!$F$54:$F$66,'DZ Euros'!$B$54:$B$66, E$14,'DZ Euros'!$H$54:$H$66,$A18)</f>
        <v>63</v>
      </c>
      <c r="F18" s="17">
        <f>SUMIFS('DZ Euros'!$F$54:$F$66,'DZ Euros'!$B$54:$B$66, F$14,'DZ Euros'!$H$54:$H$66,$A18)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SUMIFS('DZ Euros'!$F$54:$F$66,'DZ Euros'!$B$54:$B$66, B$14,'DZ Euros'!$H$54:$H$66,$A19)</f>
        <v>0</v>
      </c>
      <c r="C19" s="17">
        <f>SUMIFS('DZ Euros'!$F$54:$F$66,'DZ Euros'!$B$54:$B$66, C$14,'DZ Euros'!$H$54:$H$66,$A19)</f>
        <v>0</v>
      </c>
      <c r="D19" s="17">
        <f>SUMIFS('DZ Euros'!$F$54:$F$66,'DZ Euros'!$B$54:$B$66, D$14,'DZ Euros'!$H$54:$H$66,$A19)</f>
        <v>0</v>
      </c>
      <c r="E19" s="17">
        <f>SUMIFS('DZ Euros'!$F$54:$F$66,'DZ Euros'!$B$54:$B$66, E$14,'DZ Euros'!$H$54:$H$66,$A19)</f>
        <v>0</v>
      </c>
      <c r="F19" s="17">
        <f>SUMIFS('DZ Euros'!$F$54:$F$66,'DZ Euros'!$B$54:$B$66, F$14,'DZ Euros'!$H$54:$H$66,$A19)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SUM(IF('DZ Euros'!$B$54:$B$66=B$14,IF('DZ Euros'!$H$54:$H$66="PT-ZZP",'DZ Euros'!$F$54:$F$66*'DZ Euros'!$I$54:$I$66*(1+Constants!$B$7),0),0))</f>
        <v>0</v>
      </c>
      <c r="C20" s="122">
        <f t="array" ref="C20">SUM(IF('DZ Euros'!$B$54:$B$66=C$14,IF('DZ Euros'!$H$54:$H$66="PT-ZZP",'DZ Euros'!$F$54:$F$66*'DZ Euros'!$I$54:$I$66,0),0))</f>
        <v>0</v>
      </c>
      <c r="D20" s="122">
        <f t="array" ref="D20">SUM(IF('DZ Euros'!$B$54:$B$66=D$14,IF('DZ Euros'!$H$54:$H$66="PT-ZZP",'DZ Euros'!$F$54:$F$66*'DZ Euros'!$I$54:$I$66*(1+Constants!$B$7),0),0))</f>
        <v>0</v>
      </c>
      <c r="E20" s="122">
        <f t="array" ref="E20">SUM(IF('DZ Euros'!$B$54:$B$66=E$14,IF('DZ Euros'!$H$54:$H$66="PT-ZZP",'DZ Euros'!$F$54:$F$66*'DZ Euros'!$I$54:$I$66*(1+Constants!$B$7),0),0))</f>
        <v>0</v>
      </c>
      <c r="F20" s="122">
        <f t="array" ref="F20">SUM(IF('DZ Euros'!$B$54:$B$66=F$14,IF('DZ Euros'!$H$54:$H$66="PT-ZZP",'DZ Euros'!$F$54:$F$66*'DZ Euros'!$I$54:$I$66*(1+Constants!$B$7),0),0))</f>
        <v>0</v>
      </c>
      <c r="G20" s="125"/>
      <c r="H20" s="17"/>
      <c r="I20" s="118"/>
      <c r="J20" s="123"/>
      <c r="K20" s="126"/>
      <c r="L20" s="121" t="s">
        <v>6</v>
      </c>
      <c r="M20" s="120">
        <f>SUM(M14:M19)</f>
        <v>17062.5</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SUM(IF('DZ Euros'!$B$54:$B$66=B$14,IF('DZ Euros'!$H$54:$H$66="Extern",'DZ Euros'!$F$54:$F$66*'DZ Euros'!$I$54:$I$66,0),0))</f>
        <v>0</v>
      </c>
      <c r="C21" s="122">
        <f t="array" ref="C21">SUM(IF('DZ Euros'!$B$54:$B$66=C$14,IF('DZ Euros'!$H$54:$H$66="Extern",'DZ Euros'!$F$54:$F$66*'DZ Euros'!$I$54:$I$66,0),0))</f>
        <v>0</v>
      </c>
      <c r="D21" s="122">
        <f t="array" ref="D21">SUM(IF('DZ Euros'!$B$54:$B$66=D$14,IF('DZ Euros'!$H$54:$H$66="Extern",'DZ Euros'!$F$54:$F$66*'DZ Euros'!$I$54:$I$66,0),0))</f>
        <v>0</v>
      </c>
      <c r="E21" s="122">
        <f t="array" ref="E21">SUM(IF('DZ Euros'!$B$54:$B$66=E$14,IF('DZ Euros'!$H$54:$H$66="Extern",'DZ Euros'!$F$54:$F$66*'DZ Euros'!$I$54:$I$66,0),0))</f>
        <v>0</v>
      </c>
      <c r="F21" s="120">
        <f t="array" ref="F21">SUM(IF('DZ Euros'!$B$54:$B$66=F$14,IF('DZ Euros'!$H$54:$H$66="Extern",'DZ Euros'!$F$54:$F$66*'DZ Euros'!$I$54:$I$66,0),0))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SUMIFS('DZ Euros'!$F$54:$F$66,'DZ Euros'!$B$54:$B$66,"Mentorship",'DZ Euros'!$H$54:$H$66,"PT-V")*Constants!B8+SUMIFS('DZ Euros'!$F$54:$F$66,'DZ Euros'!$B$54:$B$66,"Mentorship",'DZ Euros'!$H$54:$H$66,"PT")*Constants!B6+SUMPRODUCT(IF('DZ Euros'!$B$54:$B$66="Mentorship",IF('DZ Euros'!$H$54:$H$66="PT-ZZP",'DZ Euros'!$F$54:$F$66*'DZ Euros'!$I$54:$I$66,0)))</f>
        <v>0</v>
      </c>
    </row>
    <row r="23" spans="1:31" ht="15" customHeight="1">
      <c r="A23" s="133" t="s">
        <v>321</v>
      </c>
      <c r="B23" s="552"/>
      <c r="C23" s="552"/>
      <c r="D23" s="552"/>
      <c r="E23" s="552">
        <f>SUMIF('DZ Euros'!$B$54:$B$66,"External Trainer Course",'DZ Euros'!$I$54:$I$66)</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610" t="s">
        <v>856</v>
      </c>
      <c r="B37" s="610">
        <v>8</v>
      </c>
      <c r="C37" s="611"/>
      <c r="D37" s="23"/>
      <c r="E37" s="610" t="s">
        <v>52</v>
      </c>
      <c r="F37" s="152"/>
      <c r="G37" s="610" t="s">
        <v>857</v>
      </c>
      <c r="H37" s="736" t="s">
        <v>858</v>
      </c>
      <c r="I37" s="699"/>
      <c r="J37" s="737"/>
      <c r="K37" s="17"/>
      <c r="L37" s="17"/>
      <c r="M37" s="17"/>
      <c r="N37" s="17"/>
      <c r="O37" s="17"/>
      <c r="P37" s="17"/>
      <c r="Q37" s="17"/>
      <c r="R37" s="17"/>
      <c r="S37" s="17"/>
      <c r="T37" s="17"/>
      <c r="U37" s="17"/>
      <c r="V37" s="17"/>
      <c r="W37" s="17"/>
      <c r="X37" s="17"/>
      <c r="Y37" s="18"/>
      <c r="Z37" s="17"/>
      <c r="AA37" s="17"/>
    </row>
    <row r="38" spans="1:58" ht="14.25" customHeight="1">
      <c r="A38" s="610" t="s">
        <v>859</v>
      </c>
      <c r="B38" s="610">
        <v>8</v>
      </c>
      <c r="C38" s="611"/>
      <c r="D38" s="610"/>
      <c r="E38" s="612" t="s">
        <v>52</v>
      </c>
      <c r="F38" s="152"/>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610" t="s">
        <v>860</v>
      </c>
      <c r="B39" s="610">
        <v>3</v>
      </c>
      <c r="C39" s="610"/>
      <c r="D39" s="23"/>
      <c r="E39" s="612" t="s">
        <v>52</v>
      </c>
      <c r="F39" s="152"/>
      <c r="G39" s="610" t="s">
        <v>861</v>
      </c>
      <c r="H39" s="699"/>
      <c r="I39" s="699"/>
      <c r="J39" s="737"/>
      <c r="K39" s="17"/>
      <c r="L39" s="17"/>
      <c r="M39" s="17"/>
      <c r="N39" s="17"/>
      <c r="O39" s="17"/>
      <c r="P39" s="17"/>
      <c r="Q39" s="17"/>
      <c r="R39" s="17"/>
      <c r="S39" s="17"/>
      <c r="T39" s="17"/>
      <c r="U39" s="17"/>
      <c r="V39" s="17"/>
      <c r="W39" s="17"/>
      <c r="X39" s="17"/>
      <c r="Y39" s="17"/>
      <c r="Z39" s="17"/>
      <c r="AA39" s="17"/>
    </row>
    <row r="40" spans="1:58" ht="15.75" customHeight="1">
      <c r="A40" s="613" t="s">
        <v>862</v>
      </c>
      <c r="B40" s="610">
        <v>9</v>
      </c>
      <c r="C40" s="611"/>
      <c r="D40" s="23">
        <v>1</v>
      </c>
      <c r="E40" s="612" t="s">
        <v>52</v>
      </c>
      <c r="F40" s="152"/>
      <c r="G40" s="610" t="s">
        <v>863</v>
      </c>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c r="B45" s="85"/>
      <c r="C45" s="150"/>
      <c r="D45" s="150"/>
      <c r="E45" s="152"/>
      <c r="F45" s="152"/>
      <c r="G45" s="17"/>
      <c r="H45" s="153"/>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c r="E46" s="151"/>
      <c r="F46" s="152"/>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162" t="s">
        <v>864</v>
      </c>
      <c r="B54" s="163" t="s">
        <v>105</v>
      </c>
      <c r="C54" s="152">
        <v>21</v>
      </c>
      <c r="D54" s="152">
        <v>1</v>
      </c>
      <c r="E54" s="152">
        <v>1.5</v>
      </c>
      <c r="F54" s="152">
        <v>31.5</v>
      </c>
      <c r="G54" s="231" t="s">
        <v>478</v>
      </c>
      <c r="H54" s="163" t="s">
        <v>52</v>
      </c>
      <c r="I54" s="186" t="s">
        <v>342</v>
      </c>
      <c r="J54" s="17" t="s">
        <v>865</v>
      </c>
      <c r="K54" s="723"/>
      <c r="L54" s="699"/>
      <c r="M54" s="724"/>
      <c r="N54" s="17"/>
      <c r="O54" s="17"/>
      <c r="P54" s="17"/>
      <c r="Q54" s="17"/>
      <c r="R54" s="17"/>
      <c r="S54" s="17"/>
      <c r="T54" s="17"/>
      <c r="U54" s="17"/>
      <c r="V54" s="17"/>
      <c r="W54" s="17"/>
      <c r="X54" s="17"/>
      <c r="Y54" s="17"/>
      <c r="Z54" s="17"/>
      <c r="AA54" s="17"/>
      <c r="AB54" s="17"/>
    </row>
    <row r="55" spans="1:30" ht="15.75" customHeight="1">
      <c r="A55" s="17" t="s">
        <v>866</v>
      </c>
      <c r="B55" s="163" t="s">
        <v>105</v>
      </c>
      <c r="C55" s="152">
        <v>21</v>
      </c>
      <c r="D55" s="152">
        <v>1</v>
      </c>
      <c r="E55" s="152">
        <v>1.5</v>
      </c>
      <c r="F55" s="152">
        <f>'DZ Euros'!$E55*'DZ Euros'!$C55</f>
        <v>31.5</v>
      </c>
      <c r="G55" s="231" t="s">
        <v>478</v>
      </c>
      <c r="H55" s="163" t="s">
        <v>52</v>
      </c>
      <c r="I55" s="186" t="str">
        <f t="shared" ref="I55:I66" si="2">IF(H55 = "PT-V","n/a",IF(H55 = "PT","n/a",IF(H55 = "RT","n/a",IF(OR(H55 = "Extern",H55 = "PT-ZZP"), "Please fill in", 0))))</f>
        <v>n/a</v>
      </c>
      <c r="J55" s="17"/>
      <c r="K55" s="725"/>
      <c r="L55" s="699"/>
      <c r="M55" s="724"/>
      <c r="N55" s="17"/>
      <c r="O55" s="17"/>
      <c r="P55" s="17"/>
      <c r="Q55" s="17"/>
      <c r="R55" s="17"/>
      <c r="S55" s="17"/>
      <c r="T55" s="17"/>
      <c r="U55" s="17"/>
      <c r="V55" s="17"/>
      <c r="W55" s="17"/>
      <c r="X55" s="17"/>
      <c r="Y55" s="17"/>
      <c r="Z55" s="17"/>
      <c r="AA55" s="17"/>
      <c r="AB55" s="17"/>
    </row>
    <row r="56" spans="1:30" ht="14.25" customHeight="1">
      <c r="A56" s="162"/>
      <c r="B56" s="163"/>
      <c r="C56" s="152"/>
      <c r="D56" s="152"/>
      <c r="E56" s="152"/>
      <c r="F56" s="152">
        <f>'DZ Euros'!$E56*'DZ Euros'!$C56</f>
        <v>0</v>
      </c>
      <c r="G56" s="163"/>
      <c r="H56" s="163"/>
      <c r="I56" s="186">
        <f t="shared" si="2"/>
        <v>0</v>
      </c>
      <c r="J56" s="17"/>
      <c r="K56" s="725"/>
      <c r="L56" s="699"/>
      <c r="M56" s="724"/>
      <c r="N56" s="17"/>
      <c r="O56" s="17"/>
      <c r="P56" s="17"/>
      <c r="Q56" s="17"/>
      <c r="R56" s="17"/>
      <c r="S56" s="17"/>
      <c r="T56" s="17"/>
      <c r="U56" s="17"/>
      <c r="V56" s="17"/>
      <c r="W56" s="17"/>
      <c r="X56" s="17"/>
      <c r="Y56" s="17"/>
      <c r="Z56" s="17"/>
      <c r="AA56" s="17"/>
      <c r="AB56" s="17"/>
    </row>
    <row r="57" spans="1:30" ht="15.75" customHeight="1">
      <c r="A57" s="162"/>
      <c r="B57" s="163"/>
      <c r="C57" s="152"/>
      <c r="D57" s="152"/>
      <c r="E57" s="152"/>
      <c r="F57" s="152">
        <f>'DZ Euros'!$E57*'DZ Euros'!$C57</f>
        <v>0</v>
      </c>
      <c r="G57" s="163"/>
      <c r="H57" s="163"/>
      <c r="I57" s="186">
        <f t="shared" si="2"/>
        <v>0</v>
      </c>
      <c r="J57" s="17"/>
      <c r="K57" s="725"/>
      <c r="L57" s="699"/>
      <c r="M57" s="724"/>
      <c r="N57" s="17"/>
      <c r="O57" s="17"/>
      <c r="P57" s="17"/>
      <c r="Q57" s="17"/>
      <c r="R57" s="17"/>
      <c r="S57" s="17"/>
      <c r="T57" s="17"/>
      <c r="U57" s="17"/>
      <c r="V57" s="17"/>
      <c r="W57" s="17"/>
      <c r="X57" s="17"/>
      <c r="Y57" s="17"/>
      <c r="Z57" s="17"/>
      <c r="AA57" s="17"/>
      <c r="AB57" s="17"/>
    </row>
    <row r="58" spans="1:30" ht="15.75" customHeight="1">
      <c r="A58" s="162"/>
      <c r="B58" s="163"/>
      <c r="C58" s="152"/>
      <c r="D58" s="152"/>
      <c r="E58" s="152"/>
      <c r="F58" s="152">
        <f>'DZ Euros'!$E58*'DZ Euros'!$C58</f>
        <v>0</v>
      </c>
      <c r="G58" s="163"/>
      <c r="H58" s="163"/>
      <c r="I58" s="186">
        <f t="shared" si="2"/>
        <v>0</v>
      </c>
      <c r="J58" s="17"/>
      <c r="K58" s="725"/>
      <c r="L58" s="699"/>
      <c r="M58" s="724"/>
      <c r="N58" s="17"/>
      <c r="O58" s="17"/>
      <c r="P58" s="17"/>
      <c r="Q58" s="17"/>
      <c r="R58" s="17"/>
      <c r="S58" s="17"/>
      <c r="T58" s="17"/>
      <c r="U58" s="17"/>
      <c r="V58" s="17"/>
      <c r="W58" s="17"/>
      <c r="X58" s="17"/>
      <c r="Y58" s="17"/>
      <c r="Z58" s="17"/>
      <c r="AA58" s="17"/>
      <c r="AB58" s="17"/>
    </row>
    <row r="59" spans="1:30" ht="15.75" customHeight="1">
      <c r="A59" s="17"/>
      <c r="B59" s="163"/>
      <c r="C59" s="152"/>
      <c r="D59" s="152"/>
      <c r="E59" s="152"/>
      <c r="F59" s="152">
        <f>'DZ Euros'!$E59*'DZ Euros'!$C59</f>
        <v>0</v>
      </c>
      <c r="G59" s="163"/>
      <c r="H59" s="163"/>
      <c r="I59" s="186">
        <f t="shared" si="2"/>
        <v>0</v>
      </c>
      <c r="J59" s="17"/>
      <c r="K59" s="725"/>
      <c r="L59" s="699"/>
      <c r="M59" s="724"/>
      <c r="N59" s="17"/>
      <c r="O59" s="17"/>
      <c r="P59" s="17"/>
      <c r="Q59" s="17"/>
      <c r="R59" s="17"/>
      <c r="S59" s="17"/>
      <c r="T59" s="17"/>
      <c r="U59" s="17"/>
      <c r="V59" s="17"/>
      <c r="W59" s="17"/>
      <c r="X59" s="17"/>
      <c r="Y59" s="17"/>
      <c r="Z59" s="17"/>
      <c r="AA59" s="17"/>
      <c r="AB59" s="17"/>
    </row>
    <row r="60" spans="1:30" ht="15.75" customHeight="1">
      <c r="A60" s="162"/>
      <c r="B60" s="163"/>
      <c r="C60" s="152"/>
      <c r="D60" s="152"/>
      <c r="E60" s="152"/>
      <c r="F60" s="152">
        <f>'DZ Euros'!$E60*'DZ Euros'!$C60</f>
        <v>0</v>
      </c>
      <c r="G60" s="163"/>
      <c r="H60" s="163"/>
      <c r="I60" s="186">
        <f t="shared" si="2"/>
        <v>0</v>
      </c>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52">
        <f>'DZ Euros'!$E61*'DZ Euros'!$C61</f>
        <v>0</v>
      </c>
      <c r="G61" s="163"/>
      <c r="H61" s="163"/>
      <c r="I61" s="186">
        <f t="shared" si="2"/>
        <v>0</v>
      </c>
      <c r="J61" s="17"/>
      <c r="K61" s="725"/>
      <c r="L61" s="699"/>
      <c r="M61" s="724"/>
      <c r="N61" s="17"/>
      <c r="O61" s="17"/>
      <c r="P61" s="17"/>
      <c r="Q61" s="17"/>
      <c r="R61" s="17"/>
      <c r="S61" s="17"/>
      <c r="T61" s="17"/>
      <c r="U61" s="17"/>
      <c r="V61" s="17"/>
      <c r="W61" s="17"/>
      <c r="X61" s="17"/>
      <c r="Y61" s="17"/>
      <c r="Z61" s="17"/>
      <c r="AA61" s="17"/>
      <c r="AB61" s="17"/>
    </row>
    <row r="62" spans="1:30" ht="15.75" customHeight="1">
      <c r="A62" s="162"/>
      <c r="B62" s="163"/>
      <c r="C62" s="152"/>
      <c r="D62" s="152"/>
      <c r="E62" s="152"/>
      <c r="F62" s="152">
        <f>'DZ Euros'!$E62*'DZ Euros'!$C62</f>
        <v>0</v>
      </c>
      <c r="G62" s="163"/>
      <c r="H62" s="163"/>
      <c r="I62" s="186">
        <f t="shared" si="2"/>
        <v>0</v>
      </c>
      <c r="J62" s="17"/>
      <c r="K62" s="725"/>
      <c r="L62" s="699"/>
      <c r="M62" s="724"/>
      <c r="N62" s="17"/>
      <c r="O62" s="17"/>
      <c r="P62" s="17"/>
      <c r="Q62" s="17"/>
      <c r="R62" s="17"/>
      <c r="S62" s="17"/>
      <c r="T62" s="17"/>
      <c r="U62" s="17"/>
      <c r="V62" s="17"/>
      <c r="W62" s="17"/>
      <c r="X62" s="17"/>
      <c r="Y62" s="17"/>
      <c r="Z62" s="17"/>
      <c r="AA62" s="17"/>
      <c r="AB62" s="17"/>
    </row>
    <row r="63" spans="1:30" ht="15.75" customHeight="1">
      <c r="A63" s="17"/>
      <c r="B63" s="163"/>
      <c r="C63" s="85"/>
      <c r="D63" s="85"/>
      <c r="E63" s="152"/>
      <c r="F63" s="152">
        <f>'DZ Euros'!$E63*'DZ Euros'!$C63</f>
        <v>0</v>
      </c>
      <c r="G63" s="17"/>
      <c r="H63" s="163"/>
      <c r="I63" s="186">
        <f t="shared" si="2"/>
        <v>0</v>
      </c>
      <c r="J63" s="17"/>
      <c r="K63" s="725"/>
      <c r="L63" s="699"/>
      <c r="M63" s="724"/>
      <c r="N63" s="17"/>
      <c r="O63" s="17"/>
      <c r="P63" s="17"/>
      <c r="Q63" s="17"/>
      <c r="R63" s="17"/>
      <c r="S63" s="17"/>
      <c r="T63" s="17"/>
      <c r="U63" s="17"/>
      <c r="V63" s="17"/>
      <c r="W63" s="17"/>
      <c r="X63" s="17"/>
      <c r="Y63" s="17"/>
      <c r="Z63" s="17"/>
      <c r="AA63" s="17"/>
      <c r="AB63" s="17"/>
    </row>
    <row r="64" spans="1:30" ht="15.75" customHeight="1">
      <c r="A64" s="17"/>
      <c r="B64" s="163"/>
      <c r="C64" s="85"/>
      <c r="D64" s="85"/>
      <c r="E64" s="152"/>
      <c r="F64" s="152">
        <f>'DZ Euros'!$E64*'DZ Euros'!$C64</f>
        <v>0</v>
      </c>
      <c r="G64" s="17"/>
      <c r="H64" s="163"/>
      <c r="I64" s="186">
        <f t="shared" si="2"/>
        <v>0</v>
      </c>
      <c r="J64" s="17"/>
      <c r="K64" s="725"/>
      <c r="L64" s="699"/>
      <c r="M64" s="724"/>
      <c r="N64" s="17"/>
      <c r="O64" s="17"/>
      <c r="P64" s="17"/>
      <c r="Q64" s="17"/>
      <c r="R64" s="17"/>
      <c r="S64" s="17"/>
      <c r="T64" s="17"/>
      <c r="U64" s="17"/>
      <c r="V64" s="17"/>
      <c r="W64" s="17"/>
      <c r="X64" s="17"/>
      <c r="Y64" s="17"/>
      <c r="Z64" s="17"/>
      <c r="AA64" s="17"/>
      <c r="AB64" s="17"/>
    </row>
    <row r="65" spans="1:30" ht="15.75" customHeight="1">
      <c r="A65" s="17"/>
      <c r="B65" s="163"/>
      <c r="C65" s="85"/>
      <c r="D65" s="85"/>
      <c r="E65" s="152"/>
      <c r="F65" s="152">
        <f>'DZ Euros'!$E65*'DZ Euros'!$C65</f>
        <v>0</v>
      </c>
      <c r="G65" s="17"/>
      <c r="H65" s="163"/>
      <c r="I65" s="186">
        <f t="shared" si="2"/>
        <v>0</v>
      </c>
      <c r="J65" s="17"/>
      <c r="K65" s="725"/>
      <c r="L65" s="699"/>
      <c r="M65" s="724"/>
      <c r="N65" s="17"/>
      <c r="O65" s="17"/>
      <c r="P65" s="17"/>
      <c r="Q65" s="17"/>
      <c r="R65" s="17"/>
      <c r="S65" s="17"/>
      <c r="T65" s="17"/>
      <c r="U65" s="17"/>
      <c r="V65" s="17"/>
      <c r="W65" s="17"/>
      <c r="X65" s="17"/>
      <c r="Y65" s="17"/>
      <c r="Z65" s="17"/>
      <c r="AA65" s="17"/>
      <c r="AB65" s="17"/>
    </row>
    <row r="66" spans="1:30" ht="15.75" customHeight="1">
      <c r="A66" s="167"/>
      <c r="B66" s="163"/>
      <c r="C66" s="556"/>
      <c r="D66" s="557"/>
      <c r="E66" s="558"/>
      <c r="F66" s="558">
        <f>'DZ Euros'!$E66*'DZ Euros'!$C66</f>
        <v>0</v>
      </c>
      <c r="G66" s="158"/>
      <c r="H66" s="158"/>
      <c r="I66" s="232">
        <f t="shared" si="2"/>
        <v>0</v>
      </c>
      <c r="J66" s="554"/>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62" t="s">
        <v>867</v>
      </c>
      <c r="B70" s="17" t="s">
        <v>92</v>
      </c>
      <c r="C70" s="85">
        <v>1</v>
      </c>
      <c r="D70" s="152">
        <v>1</v>
      </c>
      <c r="E70" s="151">
        <v>1</v>
      </c>
      <c r="F70" s="180">
        <v>1</v>
      </c>
      <c r="G70" s="151">
        <v>1</v>
      </c>
      <c r="H70" s="179">
        <v>1797</v>
      </c>
      <c r="I70" s="179" t="s">
        <v>868</v>
      </c>
      <c r="J70" s="731" t="s">
        <v>869</v>
      </c>
      <c r="K70" s="699"/>
      <c r="L70" s="699"/>
      <c r="M70" s="699"/>
      <c r="N70" s="724"/>
      <c r="O70" s="732" t="s">
        <v>395</v>
      </c>
      <c r="P70" s="733"/>
      <c r="Q70" s="17"/>
      <c r="R70" s="17"/>
      <c r="S70" s="17"/>
      <c r="T70" s="17"/>
      <c r="U70" s="17"/>
      <c r="V70" s="17"/>
      <c r="W70" s="17"/>
      <c r="X70" s="17"/>
      <c r="Y70" s="17"/>
      <c r="Z70" s="17"/>
      <c r="AA70" s="17"/>
    </row>
    <row r="71" spans="1:30" ht="15.75" customHeight="1">
      <c r="A71" s="17" t="s">
        <v>870</v>
      </c>
      <c r="B71" s="17" t="s">
        <v>92</v>
      </c>
      <c r="C71" s="85">
        <v>1</v>
      </c>
      <c r="D71" s="152">
        <v>1</v>
      </c>
      <c r="E71" s="151">
        <v>1</v>
      </c>
      <c r="F71" s="180">
        <v>1</v>
      </c>
      <c r="G71" s="151">
        <v>1</v>
      </c>
      <c r="H71" s="179">
        <v>725</v>
      </c>
      <c r="I71" s="179"/>
      <c r="J71" s="725"/>
      <c r="K71" s="699"/>
      <c r="L71" s="699"/>
      <c r="M71" s="699"/>
      <c r="N71" s="724"/>
      <c r="O71" s="725"/>
      <c r="P71" s="699"/>
      <c r="Q71" s="17"/>
      <c r="R71" s="17"/>
      <c r="S71" s="17"/>
      <c r="T71" s="17"/>
      <c r="U71" s="17"/>
      <c r="V71" s="17"/>
      <c r="W71" s="17"/>
      <c r="X71" s="17"/>
      <c r="Y71" s="17"/>
      <c r="Z71" s="17"/>
      <c r="AA71" s="17"/>
    </row>
    <row r="72" spans="1:30" ht="15.75" customHeight="1">
      <c r="A72" s="17" t="s">
        <v>871</v>
      </c>
      <c r="B72" s="17" t="s">
        <v>92</v>
      </c>
      <c r="C72" s="85">
        <v>1</v>
      </c>
      <c r="D72" s="152">
        <v>1</v>
      </c>
      <c r="E72" s="151">
        <v>1</v>
      </c>
      <c r="F72" s="180">
        <v>1</v>
      </c>
      <c r="G72" s="151">
        <v>1</v>
      </c>
      <c r="H72" s="179">
        <v>725</v>
      </c>
      <c r="I72" s="179"/>
      <c r="J72" s="725"/>
      <c r="K72" s="699"/>
      <c r="L72" s="699"/>
      <c r="M72" s="699"/>
      <c r="N72" s="724"/>
      <c r="O72" s="725"/>
      <c r="P72" s="699"/>
      <c r="Q72" s="17"/>
      <c r="R72" s="17"/>
      <c r="S72" s="17"/>
      <c r="T72" s="17"/>
      <c r="U72" s="17"/>
      <c r="V72" s="17"/>
      <c r="W72" s="17"/>
      <c r="X72" s="17"/>
      <c r="Y72" s="17"/>
      <c r="Z72" s="17"/>
      <c r="AA72" s="17"/>
    </row>
    <row r="73" spans="1:30" ht="15.75" customHeight="1">
      <c r="A73" s="162" t="s">
        <v>872</v>
      </c>
      <c r="B73" s="17" t="s">
        <v>89</v>
      </c>
      <c r="C73" s="85">
        <v>1</v>
      </c>
      <c r="D73" s="152">
        <v>1</v>
      </c>
      <c r="E73" s="151">
        <v>40</v>
      </c>
      <c r="F73" s="180">
        <v>40</v>
      </c>
      <c r="G73" s="151">
        <v>1</v>
      </c>
      <c r="H73" s="179" t="s">
        <v>603</v>
      </c>
      <c r="I73" s="179"/>
      <c r="J73" s="725"/>
      <c r="K73" s="699"/>
      <c r="L73" s="699"/>
      <c r="M73" s="699"/>
      <c r="N73" s="724"/>
      <c r="O73" s="725"/>
      <c r="P73" s="699"/>
      <c r="Q73" s="17"/>
      <c r="R73" s="17"/>
      <c r="S73" s="17"/>
      <c r="T73" s="17"/>
      <c r="U73" s="17"/>
      <c r="V73" s="17"/>
      <c r="W73" s="17"/>
      <c r="X73" s="17"/>
      <c r="Y73" s="17"/>
      <c r="Z73" s="17"/>
      <c r="AA73" s="17"/>
    </row>
    <row r="74" spans="1:30" ht="15.75" customHeight="1">
      <c r="A74" s="17" t="s">
        <v>873</v>
      </c>
      <c r="B74" s="17" t="s">
        <v>92</v>
      </c>
      <c r="C74" s="85">
        <v>1</v>
      </c>
      <c r="D74" s="152">
        <v>1</v>
      </c>
      <c r="E74" s="151">
        <v>1</v>
      </c>
      <c r="F74" s="180">
        <f>'DZ Euros'!$D74*'DZ Euros'!$E74</f>
        <v>1</v>
      </c>
      <c r="G74" s="151">
        <v>1</v>
      </c>
      <c r="H74" s="179">
        <v>468</v>
      </c>
      <c r="I74" s="179" t="s">
        <v>874</v>
      </c>
      <c r="J74" s="725"/>
      <c r="K74" s="699"/>
      <c r="L74" s="699"/>
      <c r="M74" s="699"/>
      <c r="N74" s="724"/>
      <c r="O74" s="725"/>
      <c r="P74" s="699"/>
      <c r="Q74" s="17"/>
      <c r="R74" s="17"/>
      <c r="S74" s="17"/>
      <c r="T74" s="17"/>
      <c r="U74" s="17"/>
      <c r="V74" s="17"/>
      <c r="W74" s="17"/>
      <c r="X74" s="17"/>
      <c r="Y74" s="17"/>
      <c r="Z74" s="17"/>
      <c r="AA74" s="17"/>
    </row>
    <row r="75" spans="1:30" ht="15.75" customHeight="1">
      <c r="A75" s="162"/>
      <c r="B75" s="17"/>
      <c r="C75" s="85"/>
      <c r="D75" s="152"/>
      <c r="E75" s="151"/>
      <c r="F75" s="180">
        <f>'DZ Euros'!$D75*'DZ Euros'!$E75</f>
        <v>0</v>
      </c>
      <c r="G75" s="151"/>
      <c r="H75" s="179" t="str">
        <f>IF('DZ Euros'!$B75= "","-",IF('DZ Euros'!$B75= "External","Specify location tariff", "Campus buy-off"))</f>
        <v>-</v>
      </c>
      <c r="I75" s="179"/>
      <c r="J75" s="725"/>
      <c r="K75" s="699"/>
      <c r="L75" s="699"/>
      <c r="M75" s="699"/>
      <c r="N75" s="724"/>
      <c r="O75" s="725"/>
      <c r="P75" s="699"/>
      <c r="Q75" s="17"/>
      <c r="R75" s="17"/>
      <c r="S75" s="17"/>
      <c r="T75" s="17"/>
      <c r="U75" s="17"/>
      <c r="V75" s="17"/>
      <c r="W75" s="17"/>
      <c r="X75" s="17"/>
      <c r="Y75" s="17"/>
      <c r="Z75" s="17"/>
      <c r="AA75" s="17"/>
    </row>
    <row r="76" spans="1:30" ht="15.75" customHeight="1">
      <c r="A76" s="17"/>
      <c r="B76" s="17"/>
      <c r="C76" s="85"/>
      <c r="D76" s="152"/>
      <c r="E76" s="151"/>
      <c r="F76" s="180">
        <f>'DZ Euros'!$D76*'DZ Euros'!$E76</f>
        <v>0</v>
      </c>
      <c r="G76" s="151"/>
      <c r="H76" s="179" t="str">
        <f>IF('DZ Euros'!$B76= "","-",IF('DZ Euros'!$B76= "External","Specify location tariff", "Campus buy-off"))</f>
        <v>-</v>
      </c>
      <c r="I76" s="179"/>
      <c r="J76" s="725"/>
      <c r="K76" s="699"/>
      <c r="L76" s="699"/>
      <c r="M76" s="699"/>
      <c r="N76" s="724"/>
      <c r="O76" s="725"/>
      <c r="P76" s="699"/>
      <c r="Q76" s="17"/>
      <c r="R76" s="17"/>
      <c r="S76" s="17"/>
      <c r="T76" s="17"/>
      <c r="U76" s="17"/>
      <c r="V76" s="17"/>
      <c r="W76" s="17"/>
      <c r="X76" s="17"/>
      <c r="Y76" s="17"/>
      <c r="Z76" s="17"/>
      <c r="AA76" s="17"/>
    </row>
    <row r="77" spans="1:30" ht="15.75" customHeight="1">
      <c r="A77" s="162"/>
      <c r="B77" s="17"/>
      <c r="C77" s="85"/>
      <c r="D77" s="152"/>
      <c r="E77" s="151"/>
      <c r="F77" s="180">
        <f>'DZ Euros'!$D77*'DZ Euros'!$E77</f>
        <v>0</v>
      </c>
      <c r="G77" s="151"/>
      <c r="H77" s="179" t="str">
        <f>IF('DZ Euros'!$B77= "","-",IF('DZ Euros'!$B77= "External","Specify location tariff", "Campus buy-off"))</f>
        <v>-</v>
      </c>
      <c r="I77" s="179"/>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151"/>
      <c r="F78" s="180">
        <f>'DZ Euros'!$D78*'DZ Euros'!$E78</f>
        <v>0</v>
      </c>
      <c r="G78" s="151"/>
      <c r="H78" s="179" t="str">
        <f>IF('DZ Euros'!$B78= "","-",IF('DZ Euros'!$B78=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151"/>
      <c r="F79" s="180">
        <f>'DZ Euros'!$D79*'DZ Euros'!$E79</f>
        <v>0</v>
      </c>
      <c r="G79" s="151"/>
      <c r="H79" s="179" t="str">
        <f>IF('DZ Euros'!$B79= "","-",IF('DZ Euros'!$B79=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'DZ Euros'!$D80*'DZ Euros'!$E80</f>
        <v>0</v>
      </c>
      <c r="G80" s="151"/>
      <c r="H80" s="179" t="str">
        <f>IF('DZ Euros'!$B80= "","-",IF('DZ Euros'!$B80=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'DZ Euros'!$D81*'DZ Euros'!$E81</f>
        <v>0</v>
      </c>
      <c r="G81" s="151"/>
      <c r="H81" s="179" t="str">
        <f>IF('DZ Euros'!$B81= "","-",IF('DZ Euros'!$B81=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'DZ Euros'!$D82*'DZ Euros'!$E82</f>
        <v>0</v>
      </c>
      <c r="G82" s="151"/>
      <c r="H82" s="179" t="str">
        <f>IF('DZ Euros'!$B82= "","-",IF('DZ Euros'!$B82=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'DZ Euros'!$D83*'DZ Euros'!$E83</f>
        <v>0</v>
      </c>
      <c r="G83" s="151"/>
      <c r="H83" s="179" t="str">
        <f>IF('DZ Euros'!$B83= "","-",IF('DZ Euros'!$B83=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'DZ Euros'!$D84*'DZ Euros'!$E84</f>
        <v>0</v>
      </c>
      <c r="G84" s="151"/>
      <c r="H84" s="179" t="str">
        <f>IF('DZ Euros'!$B84= "","-",IF('DZ Euros'!$B84=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67"/>
      <c r="B85" s="17"/>
      <c r="C85" s="557"/>
      <c r="D85" s="558"/>
      <c r="E85" s="556"/>
      <c r="F85" s="555">
        <f>'DZ Euros'!$D85*'DZ Euros'!$E85</f>
        <v>0</v>
      </c>
      <c r="G85" s="556"/>
      <c r="H85" s="557" t="str">
        <f>IF('DZ Euros'!$B85= "","-",IF('DZ Euros'!$B85= "External","Specify location tariff", "Campus buy-off"))</f>
        <v>-</v>
      </c>
      <c r="I85" s="561"/>
      <c r="J85" s="726"/>
      <c r="K85" s="717"/>
      <c r="L85" s="717"/>
      <c r="M85" s="717"/>
      <c r="N85" s="727"/>
      <c r="O85" s="725"/>
      <c r="P85" s="699"/>
      <c r="Q85" s="17"/>
      <c r="R85" s="17"/>
      <c r="S85" s="17"/>
      <c r="T85" s="17"/>
      <c r="U85" s="17"/>
      <c r="V85" s="17"/>
      <c r="W85" s="17"/>
      <c r="X85" s="17"/>
      <c r="Y85" s="17"/>
      <c r="Z85" s="17"/>
      <c r="AA85" s="17"/>
    </row>
    <row r="86" spans="1:30" ht="15.75" customHeight="1">
      <c r="A86" s="16"/>
      <c r="B86" s="17"/>
      <c r="C86" s="17"/>
      <c r="D86" s="17"/>
      <c r="E86" s="17"/>
      <c r="F86" s="17"/>
      <c r="G86" s="17"/>
      <c r="H86" s="17"/>
      <c r="I86" s="17"/>
      <c r="J86" s="17"/>
      <c r="K86" s="17"/>
      <c r="L86" s="17"/>
      <c r="M86" s="17"/>
      <c r="N86" s="17"/>
      <c r="O86" s="17">
        <v>0</v>
      </c>
      <c r="P86" s="17"/>
      <c r="Q86" s="17"/>
      <c r="R86" s="17"/>
      <c r="S86" s="17"/>
      <c r="T86" s="17"/>
      <c r="U86" s="17"/>
      <c r="V86" s="17"/>
      <c r="W86" s="17"/>
      <c r="X86" s="17"/>
      <c r="Y86" s="17"/>
      <c r="Z86" s="17"/>
      <c r="AA86" s="17"/>
      <c r="AB86" s="17"/>
      <c r="AC86" s="17"/>
      <c r="AD86" s="17"/>
    </row>
    <row r="87" spans="1:30" ht="15.75" customHeight="1">
      <c r="A87" s="16"/>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560" t="s">
        <v>404</v>
      </c>
      <c r="B88" s="17"/>
      <c r="C88" s="180"/>
      <c r="D88" s="85"/>
      <c r="E88" s="85"/>
      <c r="F88" s="85"/>
      <c r="G88" s="85"/>
      <c r="H88" s="85"/>
      <c r="I88" s="85"/>
      <c r="J88" s="85"/>
      <c r="K88" s="85"/>
      <c r="L88" s="181"/>
      <c r="M88" s="169"/>
      <c r="N88" s="17"/>
      <c r="O88" s="17"/>
      <c r="P88" s="17"/>
      <c r="Q88" s="17"/>
      <c r="R88" s="17"/>
      <c r="S88" s="17"/>
      <c r="T88" s="17"/>
      <c r="U88" s="17"/>
      <c r="V88" s="17"/>
      <c r="W88" s="17"/>
      <c r="X88" s="17"/>
      <c r="Y88" s="17"/>
      <c r="Z88" s="17"/>
      <c r="AA88" s="17"/>
      <c r="AB88" s="17"/>
      <c r="AC88" s="17"/>
      <c r="AD88" s="17"/>
    </row>
    <row r="89" spans="1:30" ht="15" customHeight="1">
      <c r="A89" s="16" t="s">
        <v>405</v>
      </c>
      <c r="B89" s="16" t="s">
        <v>406</v>
      </c>
      <c r="C89" s="16" t="s">
        <v>407</v>
      </c>
      <c r="D89" s="16" t="s">
        <v>408</v>
      </c>
      <c r="E89" s="16" t="s">
        <v>409</v>
      </c>
      <c r="F89" s="16" t="s">
        <v>410</v>
      </c>
      <c r="G89" s="16" t="s">
        <v>389</v>
      </c>
      <c r="H89" s="714" t="s">
        <v>390</v>
      </c>
      <c r="I89" s="715"/>
      <c r="J89" s="712" t="s">
        <v>322</v>
      </c>
      <c r="K89" s="713"/>
      <c r="L89" s="17"/>
      <c r="M89" s="17"/>
      <c r="N89" s="17"/>
      <c r="O89" s="17"/>
      <c r="P89" s="163"/>
      <c r="Q89" s="16"/>
      <c r="R89" s="17"/>
      <c r="S89" s="182"/>
      <c r="T89" s="17"/>
      <c r="U89" s="17"/>
      <c r="V89" s="17"/>
      <c r="W89" s="20">
        <f>SUM(F90:F103)</f>
        <v>21500</v>
      </c>
      <c r="X89" s="17"/>
      <c r="Y89" s="17"/>
      <c r="Z89" s="17"/>
      <c r="AA89" s="17"/>
      <c r="AB89" s="17"/>
    </row>
    <row r="90" spans="1:30" ht="14.25" customHeight="1">
      <c r="A90" s="183" t="s">
        <v>875</v>
      </c>
      <c r="B90" s="183" t="s">
        <v>508</v>
      </c>
      <c r="C90" s="186">
        <v>28219.96</v>
      </c>
      <c r="D90" s="262">
        <v>20</v>
      </c>
      <c r="E90" s="185">
        <v>1</v>
      </c>
      <c r="F90" s="186">
        <v>3111</v>
      </c>
      <c r="G90" s="179" t="s">
        <v>876</v>
      </c>
      <c r="H90" s="716" t="s">
        <v>877</v>
      </c>
      <c r="I90" s="699"/>
      <c r="J90" s="718" t="s">
        <v>413</v>
      </c>
      <c r="K90" s="713"/>
      <c r="L90" s="17"/>
      <c r="M90" s="17"/>
      <c r="N90" s="17"/>
      <c r="O90" s="17"/>
      <c r="P90" s="17"/>
      <c r="Q90" s="187"/>
      <c r="R90" s="17"/>
      <c r="S90" s="17"/>
      <c r="T90" s="17"/>
      <c r="U90" s="17"/>
      <c r="V90" s="17"/>
      <c r="W90" s="17"/>
      <c r="X90" s="17"/>
      <c r="Y90" s="17"/>
      <c r="Z90" s="17"/>
      <c r="AA90" s="17"/>
      <c r="AB90" s="17"/>
    </row>
    <row r="91" spans="1:30" ht="15.75" customHeight="1">
      <c r="A91" s="183" t="s">
        <v>878</v>
      </c>
      <c r="B91" s="183" t="s">
        <v>508</v>
      </c>
      <c r="C91" s="186">
        <v>16869.53</v>
      </c>
      <c r="D91" s="262">
        <v>10</v>
      </c>
      <c r="E91" s="185">
        <v>1</v>
      </c>
      <c r="F91" s="186">
        <v>2120</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83" t="s">
        <v>879</v>
      </c>
      <c r="B92" s="183" t="s">
        <v>508</v>
      </c>
      <c r="C92" s="186">
        <v>60472.5</v>
      </c>
      <c r="D92" s="262">
        <v>20</v>
      </c>
      <c r="E92" s="185">
        <v>1</v>
      </c>
      <c r="F92" s="186">
        <v>6050</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83" t="s">
        <v>880</v>
      </c>
      <c r="B93" s="183" t="s">
        <v>508</v>
      </c>
      <c r="C93" s="186">
        <v>3684.47</v>
      </c>
      <c r="D93" s="262">
        <v>10</v>
      </c>
      <c r="E93" s="185">
        <v>1</v>
      </c>
      <c r="F93" s="186">
        <v>628</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83" t="s">
        <v>881</v>
      </c>
      <c r="B94" s="183" t="s">
        <v>508</v>
      </c>
      <c r="C94" s="186">
        <v>18171</v>
      </c>
      <c r="D94" s="262">
        <v>10</v>
      </c>
      <c r="E94" s="185">
        <v>1</v>
      </c>
      <c r="F94" s="186">
        <v>2881</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83" t="s">
        <v>882</v>
      </c>
      <c r="B95" s="183" t="s">
        <v>508</v>
      </c>
      <c r="C95" s="186">
        <v>2800</v>
      </c>
      <c r="D95" s="262">
        <v>0</v>
      </c>
      <c r="E95" s="185">
        <v>1</v>
      </c>
      <c r="F95" s="186">
        <v>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83" t="s">
        <v>883</v>
      </c>
      <c r="B96" s="183" t="s">
        <v>508</v>
      </c>
      <c r="C96" s="186">
        <v>4200</v>
      </c>
      <c r="D96" s="262">
        <v>20</v>
      </c>
      <c r="E96" s="185">
        <v>1</v>
      </c>
      <c r="F96" s="186">
        <v>210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83" t="s">
        <v>875</v>
      </c>
      <c r="B97" s="183" t="s">
        <v>636</v>
      </c>
      <c r="C97" s="186">
        <v>800</v>
      </c>
      <c r="D97" s="280"/>
      <c r="E97" s="184"/>
      <c r="F97" s="186">
        <v>800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83" t="s">
        <v>878</v>
      </c>
      <c r="B98" s="183" t="s">
        <v>636</v>
      </c>
      <c r="C98" s="186">
        <v>800</v>
      </c>
      <c r="D98" s="280"/>
      <c r="E98" s="184"/>
      <c r="F98" s="186">
        <v>800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83" t="s">
        <v>879</v>
      </c>
      <c r="B99" s="183" t="s">
        <v>636</v>
      </c>
      <c r="C99" s="186">
        <v>4000</v>
      </c>
      <c r="D99" s="280"/>
      <c r="E99" s="184"/>
      <c r="F99" s="186">
        <v>4000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83" t="s">
        <v>880</v>
      </c>
      <c r="B100" s="183" t="s">
        <v>636</v>
      </c>
      <c r="C100" s="186">
        <v>200</v>
      </c>
      <c r="D100" s="280"/>
      <c r="E100" s="184"/>
      <c r="F100" s="186">
        <v>200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83" t="s">
        <v>881</v>
      </c>
      <c r="B101" s="183" t="s">
        <v>636</v>
      </c>
      <c r="C101" s="186">
        <v>400</v>
      </c>
      <c r="D101" s="280"/>
      <c r="E101" s="184"/>
      <c r="F101" s="186">
        <v>400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83" t="s">
        <v>882</v>
      </c>
      <c r="B102" s="183" t="s">
        <v>636</v>
      </c>
      <c r="C102" s="186">
        <v>100</v>
      </c>
      <c r="D102" s="280"/>
      <c r="E102" s="184"/>
      <c r="F102" s="186">
        <v>100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83" t="s">
        <v>883</v>
      </c>
      <c r="B103" s="183" t="s">
        <v>636</v>
      </c>
      <c r="C103" s="186">
        <v>200</v>
      </c>
      <c r="D103" s="280"/>
      <c r="E103" s="184"/>
      <c r="F103" s="186">
        <v>200</v>
      </c>
      <c r="G103" s="179"/>
      <c r="H103" s="717"/>
      <c r="I103" s="717"/>
      <c r="J103" s="721"/>
      <c r="K103" s="722"/>
      <c r="L103" s="17"/>
      <c r="M103" s="17"/>
      <c r="N103" s="17"/>
      <c r="O103" s="17"/>
      <c r="P103" s="17"/>
      <c r="Q103" s="17"/>
      <c r="R103" s="17"/>
      <c r="S103" s="17"/>
      <c r="T103" s="17"/>
      <c r="U103" s="17"/>
      <c r="V103" s="17"/>
      <c r="W103" s="17"/>
      <c r="X103" s="17"/>
      <c r="Y103" s="17"/>
      <c r="Z103" s="17"/>
      <c r="AA103" s="17"/>
      <c r="AB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6"/>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711"/>
      <c r="C113" s="699"/>
      <c r="D113" s="699"/>
      <c r="E113" s="699"/>
      <c r="F113" s="699"/>
      <c r="G113" s="699"/>
      <c r="H113" s="699"/>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5"/>
    <mergeCell ref="O70:P85"/>
    <mergeCell ref="J89:K89"/>
    <mergeCell ref="H89:I89"/>
    <mergeCell ref="H90:I103"/>
    <mergeCell ref="J90:K103"/>
    <mergeCell ref="B113:H113"/>
    <mergeCell ref="P113:R113"/>
    <mergeCell ref="P114:R114"/>
    <mergeCell ref="P115:R115"/>
    <mergeCell ref="M122:O122"/>
    <mergeCell ref="M123:O123"/>
    <mergeCell ref="M121:O121"/>
    <mergeCell ref="M124:O124"/>
    <mergeCell ref="M125:O125"/>
    <mergeCell ref="M126:O126"/>
    <mergeCell ref="M127:O127"/>
    <mergeCell ref="M153:O153"/>
    <mergeCell ref="M145:O145"/>
    <mergeCell ref="M146:O146"/>
    <mergeCell ref="M147:O147"/>
    <mergeCell ref="M156:O156"/>
    <mergeCell ref="M148:O148"/>
    <mergeCell ref="M149:O149"/>
    <mergeCell ref="M150:O150"/>
    <mergeCell ref="B153:C153"/>
    <mergeCell ref="B154:C154"/>
    <mergeCell ref="B155:C155"/>
    <mergeCell ref="B156:C156"/>
    <mergeCell ref="M154:O154"/>
    <mergeCell ref="M155:O155"/>
    <mergeCell ref="B160:C160"/>
    <mergeCell ref="B161:C161"/>
    <mergeCell ref="B162:C162"/>
    <mergeCell ref="B163:C163"/>
    <mergeCell ref="B164:C164"/>
    <mergeCell ref="B165:C165"/>
    <mergeCell ref="B166:C166"/>
    <mergeCell ref="B167:C167"/>
    <mergeCell ref="M161:O161"/>
    <mergeCell ref="M162:O162"/>
    <mergeCell ref="M163:O163"/>
    <mergeCell ref="M164:O164"/>
    <mergeCell ref="M165:O165"/>
    <mergeCell ref="M166:O166"/>
    <mergeCell ref="M167:O167"/>
    <mergeCell ref="B157:C157"/>
    <mergeCell ref="M157:O157"/>
    <mergeCell ref="B158:C158"/>
    <mergeCell ref="M158:O158"/>
    <mergeCell ref="B159:C159"/>
    <mergeCell ref="M159:O159"/>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P136:T136"/>
    <mergeCell ref="P137:T150"/>
    <mergeCell ref="P153:T153"/>
    <mergeCell ref="P154:T167"/>
    <mergeCell ref="P116:R116"/>
    <mergeCell ref="P117:R117"/>
    <mergeCell ref="P118:R118"/>
    <mergeCell ref="P119:R119"/>
    <mergeCell ref="P121:T121"/>
    <mergeCell ref="P122:T133"/>
  </mergeCells>
  <conditionalFormatting sqref="I54:I65">
    <cfRule type="containsText" dxfId="71" priority="1" operator="containsText" text="5">
      <formula>NOT(ISERROR(SEARCH(("5"),(I54))))</formula>
    </cfRule>
    <cfRule type="containsText" dxfId="70" priority="2" operator="containsText" text="42">
      <formula>NOT(ISERROR(SEARCH(("42"),(I54))))</formula>
    </cfRule>
    <cfRule type="containsText" dxfId="69" priority="3" operator="containsText" text="Please fill in">
      <formula>NOT(ISERROR(SEARCH(("Please fill in"),(I54))))</formula>
    </cfRule>
  </conditionalFormatting>
  <dataValidations count="4">
    <dataValidation type="list" allowBlank="1" showErrorMessage="1" sqref="D45:D49 H54:H66" xr:uid="{00000000-0002-0000-0E00-000001000000}">
      <formula1>'DZ Euros'!TypesOfTrainers</formula1>
    </dataValidation>
    <dataValidation type="list" allowBlank="1" showErrorMessage="1" sqref="B9" xr:uid="{00000000-0002-0000-0E00-000002000000}">
      <formula1>"yes,no"</formula1>
    </dataValidation>
    <dataValidation type="list" allowBlank="1" sqref="G45:G49" xr:uid="{00000000-0002-0000-0E00-000003000000}">
      <formula1>"yes,no"</formula1>
    </dataValidation>
    <dataValidation type="list" allowBlank="1" showErrorMessage="1" sqref="B70:B85" xr:uid="{00000000-0002-0000-0E00-000004000000}">
      <formula1>'DZ Euros'!LocationNames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Constants!$H$6:$H$12</xm:f>
          </x14:formula1>
          <xm:sqref>B54:B66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004"/>
  <sheetViews>
    <sheetView workbookViewId="0">
      <selection activeCell="B20" sqref="B20"/>
    </sheetView>
  </sheetViews>
  <sheetFormatPr defaultColWidth="12.59765625" defaultRowHeight="15" customHeight="1"/>
  <cols>
    <col min="1" max="1" width="28.59765625" customWidth="1"/>
    <col min="2" max="2" width="28.09765625" customWidth="1"/>
    <col min="3" max="4" width="17.5" customWidth="1"/>
    <col min="5" max="5" width="17.0976562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2" width="17.5" customWidth="1"/>
    <col min="13"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54"/>
      <c r="B1" s="690"/>
      <c r="C1" s="691"/>
      <c r="D1" s="17"/>
      <c r="E1" s="755"/>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521</v>
      </c>
      <c r="C2" s="102"/>
      <c r="D2" s="17"/>
      <c r="E2" s="103" t="s">
        <v>456</v>
      </c>
      <c r="F2" s="528" t="s">
        <v>884</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534" t="s">
        <v>297</v>
      </c>
      <c r="B3" s="584">
        <v>2</v>
      </c>
      <c r="C3" s="536"/>
      <c r="D3" s="17"/>
      <c r="E3" s="106" t="s">
        <v>298</v>
      </c>
      <c r="F3" s="614">
        <v>45443</v>
      </c>
      <c r="G3" s="539"/>
      <c r="H3" s="540"/>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v>45443</v>
      </c>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356</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5780.6666666666661</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SUM(IF(ISBLANK(Harambee!$A$37:$A$86),0,1))</f>
        <v>48</v>
      </c>
      <c r="C10" s="17" t="s">
        <v>885</v>
      </c>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SUM(Harambee!$B$37:$B$86)</f>
        <v>582</v>
      </c>
      <c r="C11" s="17" t="s">
        <v>886</v>
      </c>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Harambee!LocationNames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Harambee!$D$90:$D$95="PT",(Harambee!$F$90:$F$95)/1.5+IF(Harambee!$G$90:$G$95="yes",1)))+SUM(IF(Harambee!$D$90:$D$95="Extern",(Harambee!$F$90:$F$95)/1.5+IF(Harambee!$G$90:$G$95="yes",1)))+SUM(IF(Harambee!$D$90:$D$95="PT-ZZP",(Harambee!$F$90:$F$95)/1.5+IF(Harambee!$G$90:$G$95="yes",1))))*Constants!B10</f>
        <v>5166.6666666666661</v>
      </c>
      <c r="N14" s="18"/>
      <c r="O14" s="18"/>
      <c r="P14" s="18"/>
      <c r="Q14" s="18"/>
      <c r="R14" s="17"/>
      <c r="S14" s="18"/>
      <c r="T14" s="18"/>
      <c r="U14" s="18"/>
      <c r="V14" s="18"/>
      <c r="W14" s="18"/>
      <c r="X14" s="18"/>
      <c r="Y14" s="18"/>
      <c r="Z14" s="18"/>
      <c r="AA14" s="18"/>
      <c r="AB14" s="18"/>
      <c r="AC14" s="18"/>
      <c r="AD14" s="17">
        <f t="shared" ref="AD14:BF14" si="0">SUMIF($B$146:$B$168,AD12,$F$146:$F$168)</f>
        <v>462.5</v>
      </c>
      <c r="AE14" s="17">
        <f t="shared" si="0"/>
        <v>0</v>
      </c>
      <c r="AF14" s="17">
        <f t="shared" si="0"/>
        <v>664</v>
      </c>
      <c r="AG14" s="17">
        <f t="shared" si="0"/>
        <v>0</v>
      </c>
      <c r="AH14" s="17">
        <f t="shared" si="0"/>
        <v>75</v>
      </c>
      <c r="AI14" s="17">
        <f t="shared" si="0"/>
        <v>243</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156</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SUMIFS(Harambee!$F$100:$F$140,Harambee!$B$100:$B$140, B$14,Harambee!$H$100:$H$140,$A15)*(1+Constants!$B$7)</f>
        <v>352.8</v>
      </c>
      <c r="C15" s="17">
        <f>SUMIFS(Harambee!$F$100:$F$140,Harambee!$B$100:$B$140, C$14,Harambee!$H$100:$H$140,$A15)</f>
        <v>150</v>
      </c>
      <c r="D15" s="17">
        <f>SUMIFS(Harambee!$F$100:$F$140,Harambee!$B$100:$B$140, D$14,Harambee!$H$100:$H$140,$A15)*(1+Constants!$B$7)</f>
        <v>0</v>
      </c>
      <c r="E15" s="17">
        <f>SUMIFS(Harambee!$F$100:$F$140,Harambee!$B$100:$B$140, E$14,Harambee!$H$100:$H$140,$A15)*(1+Constants!$B$7)</f>
        <v>0</v>
      </c>
      <c r="F15" s="17">
        <f>SUMIFS(Harambee!$F$100:$F$140,Harambee!$B$100:$B$140, F$14,Harambee!$H$100:$H$140,$A15)*(1+Constants!$B$7)</f>
        <v>0</v>
      </c>
      <c r="G15" s="117" t="s">
        <v>319</v>
      </c>
      <c r="H15" s="17">
        <f>SUMIF(Harambee!$B$146:$B$169,"&lt;&gt;External",Harambee!$F$146:$F$169)</f>
        <v>1600.5</v>
      </c>
      <c r="I15" s="118">
        <f>SUMIF(Harambee!$B$146:$B$169,"External",Harambee!$F$146:$F$169)</f>
        <v>0</v>
      </c>
      <c r="J15" s="119">
        <f>SUM(Harambee!$F$174:$F$187)</f>
        <v>614</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27750</v>
      </c>
      <c r="AE15" s="20">
        <f t="shared" si="1"/>
        <v>0</v>
      </c>
      <c r="AF15" s="20">
        <f t="shared" si="1"/>
        <v>39840</v>
      </c>
      <c r="AG15" s="20">
        <f t="shared" si="1"/>
        <v>0</v>
      </c>
      <c r="AH15" s="20">
        <f t="shared" si="1"/>
        <v>3000</v>
      </c>
      <c r="AI15" s="20">
        <f t="shared" si="1"/>
        <v>9720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7800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SUMIFS(Harambee!$F$100:$F$140,Harambee!$B$100:$B$140, B$14,Harambee!$H$100:$H$140,$A16)*(1+Constants!$B$9)</f>
        <v>0</v>
      </c>
      <c r="C16" s="17">
        <f>SUMIFS(Harambee!$F$100:$F$140,Harambee!$B$100:$B$140, C$14,Harambee!$H$100:$H$140,$A16)</f>
        <v>0</v>
      </c>
      <c r="D16" s="17">
        <f>SUMIFS(Harambee!$F$100:$F$140,Harambee!$B$100:$B$140, D$14,Harambee!$H$100:$H$140,$A16)*(1+Constants!$B$9)</f>
        <v>0</v>
      </c>
      <c r="E16" s="17">
        <f>SUMIFS(Harambee!$F$100:$F$140,Harambee!$B$100:$B$140, E$14,Harambee!$H$100:$H$140,$A16)*(1+Constants!$B$9)</f>
        <v>0</v>
      </c>
      <c r="F16" s="17">
        <f>SUMIFS(Harambee!$F$100:$F$140,Harambee!$B$100:$B$140, F$14,Harambee!$H$100:$H$140,$A16)*(1+Constants!$B$9)</f>
        <v>0</v>
      </c>
      <c r="G16" s="117" t="s">
        <v>35</v>
      </c>
      <c r="H16" s="122">
        <f>SUM(AD15:CA15)</f>
        <v>88110</v>
      </c>
      <c r="I16" s="120">
        <f t="array" ref="I16">SUM(IF(Harambee!$B$146:$B$169="External",Harambee!$F$146:$F$169*Harambee!$H$146:$H$169,0))</f>
        <v>0</v>
      </c>
      <c r="J16" s="123"/>
      <c r="K16" s="124"/>
      <c r="L16" s="121" t="s">
        <v>60</v>
      </c>
      <c r="M16" s="120">
        <f>J15-K15</f>
        <v>614</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SUMIFS(Harambee!$F$100:$F$143,Harambee!$B$100:$B$143, B$14,Harambee!$H$100:$H$143,$A17)*(1+Constants!$B$7)</f>
        <v>230.39999999999998</v>
      </c>
      <c r="C17" s="17">
        <f>SUMIFS(Harambee!$F$100:$F$143,Harambee!$B$100:$B$143, C$14,Harambee!$H$100:$H$143,$A17)</f>
        <v>75</v>
      </c>
      <c r="D17" s="17">
        <f>SUMIFS(Harambee!$F$100:$F$140,Harambee!$B$100:$B$140, D$14,Harambee!$H$100:$H$140,$A17)*(1+Constants!$B$7)</f>
        <v>0</v>
      </c>
      <c r="E17" s="17">
        <f>SUMIFS(Harambee!$F$100:$F$140,Harambee!$B$100:$B$140, E$14,Harambee!$H$100:$H$140,$A17)*(1+Constants!$B$7)</f>
        <v>0</v>
      </c>
      <c r="F17" s="17">
        <f>SUMIFS(Harambee!$F$100:$F$143,Harambee!$B$100:$B$143, F$14,Harambee!$H$100:$H$143,$A17)*(1+Constants!$B$7)</f>
        <v>237.6</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SUMIFS(Harambee!$F$100:$F$140,Harambee!$B$100:$B$140, B$14,Harambee!$H$100:$H$140,$A18)</f>
        <v>126</v>
      </c>
      <c r="C18" s="17">
        <f>SUMIFS(Harambee!$F$100:$F$140,Harambee!$B$100:$B$140, C$14,Harambee!$H$100:$H$140,$A18)</f>
        <v>100</v>
      </c>
      <c r="D18" s="17">
        <f>SUMIFS(Harambee!$F$100:$F$140,Harambee!$B$100:$B$140, D$14,Harambee!$H$100:$H$140,$A18)</f>
        <v>0</v>
      </c>
      <c r="E18" s="17">
        <f>SUMIFS(Harambee!$F$100:$F$140,Harambee!$B$100:$B$140, E$14,Harambee!$H$100:$H$140,$A18)</f>
        <v>2388</v>
      </c>
      <c r="F18" s="17">
        <f>SUMIFS(Harambee!$F$100:$F$140,Harambee!$B$100:$B$140, F$14,Harambee!$H$100:$H$140,$A18)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SUMIFS(Harambee!$F$100:$F$140,Harambee!$B$100:$B$140, B$14,Harambee!$H$100:$H$140,$A19)</f>
        <v>0</v>
      </c>
      <c r="C19" s="17">
        <f>SUMIFS(Harambee!$F$100:$F$140,Harambee!$B$100:$B$140, C$14,Harambee!$H$100:$H$140,$A19)</f>
        <v>0</v>
      </c>
      <c r="D19" s="17">
        <f>SUMIFS(Harambee!$F$100:$F$140,Harambee!$B$100:$B$140, D$14,Harambee!$H$100:$H$140,$A19)</f>
        <v>0</v>
      </c>
      <c r="E19" s="17">
        <f>SUMIFS(Harambee!$F$100:$F$140,Harambee!$B$100:$B$140, E$14,Harambee!$H$100:$H$140,$A19)</f>
        <v>0</v>
      </c>
      <c r="F19" s="17">
        <f>SUMIFS(Harambee!$F$100:$F$140,Harambee!$B$100:$B$140, F$14,Harambee!$H$100:$H$140,$A19)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SUM(IF(Harambee!$B$100:$B$143=B$14,IF(Harambee!$H$100:$H$143="PT-ZZP",Harambee!$F$100:$F$143*Harambee!$I$100:$I$143*(1+Constants!$B$7),0),0))</f>
        <v>11520</v>
      </c>
      <c r="C20" s="122">
        <f t="array" ref="C20">SUM(IF(Harambee!$B$100:$B$143=C$14,IF(Harambee!$H$100:$H$143="PT-ZZP",Harambee!$F$100:$F$143*Harambee!$I$100:$I$143,0),0))</f>
        <v>3750</v>
      </c>
      <c r="D20" s="122">
        <f t="array" ref="D20">SUM(IF(Harambee!$B$100:$B$140=D$14,IF(Harambee!$H$100:$H$140="PT-ZZP",Harambee!$F$100:$F$140*Harambee!$I$100:$I$140*(1+Constants!$B$7),0),0))</f>
        <v>0</v>
      </c>
      <c r="E20" s="122">
        <f t="array" ref="E20">SUM(IF(Harambee!$B$100:$B$140=E$14,IF(Harambee!$H$100:$H$140="PT-ZZP",Harambee!$F$100:$F$140*Harambee!$I$100:$I$140*(1+Constants!$B$7),0),0))</f>
        <v>0</v>
      </c>
      <c r="F20" s="122">
        <f t="array" ref="F20">SUM(IF(Harambee!$B$100:$B$140=F$14,IF(Harambee!$H$100:$H$140="PT-ZZP",Harambee!$F$100:$F$140*Harambee!$I$100:$I$140*(1+Constants!$B$7),0),0))</f>
        <v>0</v>
      </c>
      <c r="G20" s="125"/>
      <c r="H20" s="17"/>
      <c r="I20" s="118"/>
      <c r="J20" s="123"/>
      <c r="K20" s="126"/>
      <c r="L20" s="121" t="s">
        <v>6</v>
      </c>
      <c r="M20" s="120">
        <f>SUM(M14:M19)</f>
        <v>5780.6666666666661</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SUM(IF(Harambee!$B$100:$B$140=B$14,IF(Harambee!$H$100:$H$140="Extern",Harambee!$F$100:$F$140*Harambee!$I$100:$I$140,0),0))</f>
        <v>0</v>
      </c>
      <c r="C21" s="122">
        <f t="array" ref="C21">SUM(IF(Harambee!$B$100:$B$140=C$14,IF(Harambee!$H$100:$H$140="Extern",Harambee!$F$100:$F$140*Harambee!$I$100:$I$140,0),0))</f>
        <v>0</v>
      </c>
      <c r="D21" s="122">
        <f t="array" ref="D21">SUM(IF(Harambee!$B$100:$B$140=D$14,IF(Harambee!$H$100:$H$140="Extern",Harambee!$F$100:$F$140*Harambee!$I$100:$I$140,0),0))</f>
        <v>0</v>
      </c>
      <c r="E21" s="122">
        <f t="array" ref="E21">SUM(IF(Harambee!$B$100:$B$140=E$14,IF(Harambee!$H$100:$H$140="Extern",Harambee!$F$100:$F$140*Harambee!$I$100:$I$140,0),0))</f>
        <v>0</v>
      </c>
      <c r="F21" s="120">
        <f t="array" ref="F21">SUM(IF(Harambee!$B$100:$B$140=F$14,IF(Harambee!$H$100:$H$140="Extern",Harambee!$F$100:$F$140*Harambee!$I$100:$I$140,0),0))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Harambee!$F$100:$F$143,Harambee!$B$100:$B$143,"Mentorship",Harambee!$H$100:$H$143,"PT-V")*Constants!B8+SUMIFS(Harambee!$F$100:$F$143,Harambee!$B$100:$B$143,"Mentorship",Harambee!$H$100:$H$143,"PT")*Constants!B6+SUMPRODUCT(IF(Harambee!$B$100:$B$143="Mentorship",IF(Harambee!$H$100:$H$143="PT-ZZP",Harambee!$F$100:$F$143*Harambee!$I$100:$I$143,0)))</f>
        <v>9900</v>
      </c>
    </row>
    <row r="23" spans="1:31" ht="15" customHeight="1">
      <c r="A23" s="133" t="s">
        <v>321</v>
      </c>
      <c r="B23" s="552"/>
      <c r="C23" s="552"/>
      <c r="D23" s="552"/>
      <c r="E23" s="552">
        <f>SUMIF(Harambee!$B$100:$B$143,"External Trainer Course",Harambee!$I$100:$I$143)</f>
        <v>750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460</v>
      </c>
      <c r="B37" s="85">
        <v>13</v>
      </c>
      <c r="C37" s="150">
        <v>2</v>
      </c>
      <c r="D37" s="150">
        <v>42</v>
      </c>
      <c r="E37" s="229" t="s">
        <v>102</v>
      </c>
      <c r="F37" s="230" t="s">
        <v>887</v>
      </c>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t="s">
        <v>463</v>
      </c>
      <c r="B38" s="85">
        <v>13</v>
      </c>
      <c r="C38" s="150">
        <v>2</v>
      </c>
      <c r="D38" s="150">
        <v>42</v>
      </c>
      <c r="E38" s="229" t="s">
        <v>54</v>
      </c>
      <c r="F38" s="230" t="s">
        <v>888</v>
      </c>
      <c r="G38" s="153"/>
      <c r="H38" s="699"/>
      <c r="I38" s="699"/>
      <c r="J38" s="737"/>
      <c r="K38" s="17"/>
      <c r="L38" s="17"/>
      <c r="M38" s="17"/>
      <c r="N38" s="17"/>
      <c r="O38" s="17"/>
      <c r="P38" s="17"/>
      <c r="Q38" s="17"/>
      <c r="R38" s="17"/>
      <c r="S38" s="17"/>
      <c r="T38" s="17"/>
      <c r="U38" s="17"/>
      <c r="V38" s="17"/>
      <c r="W38" s="17"/>
      <c r="X38" s="17"/>
      <c r="Y38" s="18"/>
      <c r="Z38" s="17"/>
      <c r="AA38" s="17"/>
    </row>
    <row r="39" spans="1:58" ht="14.25" customHeight="1">
      <c r="A39" s="146" t="s">
        <v>465</v>
      </c>
      <c r="B39" s="85">
        <v>13</v>
      </c>
      <c r="C39" s="150">
        <v>2</v>
      </c>
      <c r="D39" s="150">
        <v>42</v>
      </c>
      <c r="E39" s="229" t="s">
        <v>52</v>
      </c>
      <c r="F39" s="152" t="s">
        <v>888</v>
      </c>
      <c r="G39" s="153"/>
      <c r="H39" s="699"/>
      <c r="I39" s="699"/>
      <c r="J39" s="737"/>
      <c r="K39" s="17"/>
      <c r="L39" s="17"/>
      <c r="M39" s="17"/>
      <c r="N39" s="17"/>
      <c r="O39" s="17"/>
      <c r="P39" s="17"/>
      <c r="Q39" s="17"/>
      <c r="R39" s="17"/>
      <c r="S39" s="17"/>
      <c r="T39" s="17"/>
      <c r="U39" s="17"/>
      <c r="V39" s="17"/>
      <c r="W39" s="17"/>
      <c r="X39" s="17"/>
      <c r="Y39" s="18"/>
      <c r="Z39" s="17"/>
      <c r="AA39" s="17"/>
    </row>
    <row r="40" spans="1:58" ht="14.25" customHeight="1">
      <c r="A40" s="146" t="s">
        <v>467</v>
      </c>
      <c r="B40" s="85">
        <v>12</v>
      </c>
      <c r="C40" s="150">
        <v>2</v>
      </c>
      <c r="D40" s="150">
        <v>42</v>
      </c>
      <c r="E40" s="229" t="s">
        <v>52</v>
      </c>
      <c r="F40" s="230" t="s">
        <v>568</v>
      </c>
      <c r="G40" s="153"/>
      <c r="H40" s="699"/>
      <c r="I40" s="699"/>
      <c r="J40" s="737"/>
      <c r="K40" s="17"/>
      <c r="L40" s="17"/>
      <c r="M40" s="17"/>
      <c r="N40" s="17"/>
      <c r="O40" s="17"/>
      <c r="P40" s="17"/>
      <c r="Q40" s="17"/>
      <c r="R40" s="17"/>
      <c r="S40" s="17"/>
      <c r="T40" s="17"/>
      <c r="U40" s="17"/>
      <c r="V40" s="17"/>
      <c r="W40" s="17"/>
      <c r="X40" s="17"/>
      <c r="Y40" s="18"/>
      <c r="Z40" s="17"/>
      <c r="AA40" s="17"/>
    </row>
    <row r="41" spans="1:58" ht="14.25" customHeight="1">
      <c r="A41" s="146" t="s">
        <v>889</v>
      </c>
      <c r="B41" s="85">
        <v>12</v>
      </c>
      <c r="C41" s="150">
        <v>2</v>
      </c>
      <c r="D41" s="150">
        <v>42</v>
      </c>
      <c r="E41" s="229" t="s">
        <v>52</v>
      </c>
      <c r="F41" s="152" t="s">
        <v>568</v>
      </c>
      <c r="G41" s="153"/>
      <c r="H41" s="699"/>
      <c r="I41" s="699"/>
      <c r="J41" s="737"/>
      <c r="K41" s="17"/>
      <c r="L41" s="17"/>
      <c r="M41" s="17"/>
      <c r="N41" s="17"/>
      <c r="O41" s="17"/>
      <c r="P41" s="17"/>
      <c r="Q41" s="17"/>
      <c r="R41" s="17"/>
      <c r="S41" s="17"/>
      <c r="T41" s="17"/>
      <c r="U41" s="17"/>
      <c r="V41" s="17"/>
      <c r="W41" s="17"/>
      <c r="X41" s="17"/>
      <c r="Y41" s="18"/>
      <c r="Z41" s="17"/>
      <c r="AA41" s="17"/>
    </row>
    <row r="42" spans="1:58" ht="14.25" customHeight="1">
      <c r="A42" s="146" t="s">
        <v>890</v>
      </c>
      <c r="B42" s="85">
        <v>12</v>
      </c>
      <c r="C42" s="150">
        <v>2</v>
      </c>
      <c r="D42" s="150">
        <v>42</v>
      </c>
      <c r="E42" s="229" t="s">
        <v>52</v>
      </c>
      <c r="F42" s="230" t="s">
        <v>564</v>
      </c>
      <c r="G42" s="153"/>
      <c r="H42" s="699"/>
      <c r="I42" s="699"/>
      <c r="J42" s="737"/>
      <c r="K42" s="17"/>
      <c r="L42" s="17"/>
      <c r="M42" s="17"/>
      <c r="N42" s="17"/>
      <c r="O42" s="17"/>
      <c r="P42" s="17"/>
      <c r="Q42" s="17"/>
      <c r="R42" s="17"/>
      <c r="S42" s="17"/>
      <c r="T42" s="17"/>
      <c r="U42" s="17"/>
      <c r="V42" s="17"/>
      <c r="W42" s="17"/>
      <c r="X42" s="17"/>
      <c r="Y42" s="18"/>
      <c r="Z42" s="17"/>
      <c r="AA42" s="17"/>
    </row>
    <row r="43" spans="1:58" ht="14.25" customHeight="1">
      <c r="A43" s="146" t="s">
        <v>891</v>
      </c>
      <c r="B43" s="85">
        <v>12</v>
      </c>
      <c r="C43" s="150">
        <v>2</v>
      </c>
      <c r="D43" s="150">
        <v>42</v>
      </c>
      <c r="E43" s="229" t="s">
        <v>52</v>
      </c>
      <c r="F43" s="152" t="s">
        <v>564</v>
      </c>
      <c r="G43" s="153"/>
      <c r="H43" s="699"/>
      <c r="I43" s="699"/>
      <c r="J43" s="737"/>
      <c r="K43" s="17"/>
      <c r="L43" s="17"/>
      <c r="M43" s="17"/>
      <c r="N43" s="17"/>
      <c r="O43" s="17"/>
      <c r="P43" s="17"/>
      <c r="Q43" s="17"/>
      <c r="R43" s="17"/>
      <c r="S43" s="17"/>
      <c r="T43" s="17"/>
      <c r="U43" s="17"/>
      <c r="V43" s="17"/>
      <c r="W43" s="17"/>
      <c r="X43" s="17"/>
      <c r="Y43" s="18"/>
      <c r="Z43" s="17"/>
      <c r="AA43" s="17"/>
    </row>
    <row r="44" spans="1:58" ht="14.25" customHeight="1">
      <c r="A44" s="146" t="s">
        <v>892</v>
      </c>
      <c r="B44" s="85">
        <v>12</v>
      </c>
      <c r="C44" s="150">
        <v>2</v>
      </c>
      <c r="D44" s="150">
        <v>42</v>
      </c>
      <c r="E44" s="229" t="s">
        <v>52</v>
      </c>
      <c r="F44" s="152" t="s">
        <v>564</v>
      </c>
      <c r="G44" s="153"/>
      <c r="H44" s="699"/>
      <c r="I44" s="699"/>
      <c r="J44" s="737"/>
      <c r="K44" s="17"/>
      <c r="L44" s="17"/>
      <c r="M44" s="17"/>
      <c r="N44" s="17"/>
      <c r="O44" s="17"/>
      <c r="P44" s="17"/>
      <c r="Q44" s="17"/>
      <c r="R44" s="17"/>
      <c r="S44" s="17"/>
      <c r="T44" s="17"/>
      <c r="U44" s="17"/>
      <c r="V44" s="17"/>
      <c r="W44" s="17"/>
      <c r="X44" s="17"/>
      <c r="Y44" s="18"/>
      <c r="Z44" s="17"/>
      <c r="AA44" s="17"/>
    </row>
    <row r="45" spans="1:58" ht="14.25" customHeight="1">
      <c r="A45" s="146" t="s">
        <v>893</v>
      </c>
      <c r="B45" s="85">
        <v>12</v>
      </c>
      <c r="C45" s="150">
        <v>2</v>
      </c>
      <c r="D45" s="150">
        <v>42</v>
      </c>
      <c r="E45" s="229" t="s">
        <v>52</v>
      </c>
      <c r="F45" s="230" t="s">
        <v>894</v>
      </c>
      <c r="G45" s="153"/>
      <c r="H45" s="699"/>
      <c r="I45" s="699"/>
      <c r="J45" s="737"/>
      <c r="K45" s="17"/>
      <c r="L45" s="17"/>
      <c r="M45" s="17"/>
      <c r="N45" s="17"/>
      <c r="O45" s="17"/>
      <c r="P45" s="17"/>
      <c r="Q45" s="17"/>
      <c r="R45" s="17"/>
      <c r="S45" s="17"/>
      <c r="T45" s="17"/>
      <c r="U45" s="17"/>
      <c r="V45" s="17"/>
      <c r="W45" s="17"/>
      <c r="X45" s="17"/>
      <c r="Y45" s="18"/>
      <c r="Z45" s="17"/>
      <c r="AA45" s="17"/>
    </row>
    <row r="46" spans="1:58" ht="14.25" customHeight="1">
      <c r="A46" s="146" t="s">
        <v>895</v>
      </c>
      <c r="B46" s="85">
        <v>12</v>
      </c>
      <c r="C46" s="150">
        <v>2</v>
      </c>
      <c r="D46" s="150">
        <v>42</v>
      </c>
      <c r="E46" s="229" t="s">
        <v>52</v>
      </c>
      <c r="F46" s="230" t="s">
        <v>894</v>
      </c>
      <c r="G46" s="153"/>
      <c r="H46" s="699"/>
      <c r="I46" s="699"/>
      <c r="J46" s="737"/>
      <c r="K46" s="17"/>
      <c r="L46" s="17"/>
      <c r="M46" s="17"/>
      <c r="N46" s="17"/>
      <c r="O46" s="17"/>
      <c r="P46" s="17"/>
      <c r="Q46" s="17"/>
      <c r="R46" s="17"/>
      <c r="S46" s="17"/>
      <c r="T46" s="17"/>
      <c r="U46" s="17"/>
      <c r="V46" s="17"/>
      <c r="W46" s="17"/>
      <c r="X46" s="17"/>
      <c r="Y46" s="18"/>
      <c r="Z46" s="17"/>
      <c r="AA46" s="17"/>
    </row>
    <row r="47" spans="1:58" ht="14.25" customHeight="1">
      <c r="A47" s="146" t="s">
        <v>896</v>
      </c>
      <c r="B47" s="85">
        <v>12</v>
      </c>
      <c r="C47" s="150">
        <v>2</v>
      </c>
      <c r="D47" s="150">
        <v>42</v>
      </c>
      <c r="E47" s="229" t="s">
        <v>52</v>
      </c>
      <c r="F47" s="152" t="s">
        <v>576</v>
      </c>
      <c r="G47" s="153" t="s">
        <v>897</v>
      </c>
      <c r="H47" s="699"/>
      <c r="I47" s="699"/>
      <c r="J47" s="737"/>
      <c r="K47" s="17"/>
      <c r="L47" s="17"/>
      <c r="M47" s="17"/>
      <c r="N47" s="17"/>
      <c r="O47" s="17"/>
      <c r="P47" s="17"/>
      <c r="Q47" s="17"/>
      <c r="R47" s="17"/>
      <c r="S47" s="17"/>
      <c r="T47" s="17"/>
      <c r="U47" s="17"/>
      <c r="V47" s="17"/>
      <c r="W47" s="17"/>
      <c r="X47" s="17"/>
      <c r="Y47" s="18"/>
      <c r="Z47" s="17"/>
      <c r="AA47" s="17"/>
    </row>
    <row r="48" spans="1:58" ht="14.25" customHeight="1">
      <c r="A48" s="146" t="s">
        <v>469</v>
      </c>
      <c r="B48" s="85">
        <v>13</v>
      </c>
      <c r="C48" s="150">
        <v>2</v>
      </c>
      <c r="D48" s="150">
        <v>42</v>
      </c>
      <c r="E48" s="229" t="s">
        <v>54</v>
      </c>
      <c r="F48" s="230" t="s">
        <v>887</v>
      </c>
      <c r="G48" s="153"/>
      <c r="H48" s="699"/>
      <c r="I48" s="699"/>
      <c r="J48" s="737"/>
      <c r="K48" s="17"/>
      <c r="L48" s="17"/>
      <c r="M48" s="17"/>
      <c r="N48" s="17"/>
      <c r="O48" s="17"/>
      <c r="P48" s="17"/>
      <c r="Q48" s="17"/>
      <c r="R48" s="17"/>
      <c r="S48" s="17"/>
      <c r="T48" s="17"/>
      <c r="U48" s="17"/>
      <c r="V48" s="17"/>
      <c r="W48" s="17"/>
      <c r="X48" s="17"/>
      <c r="Y48" s="18"/>
      <c r="Z48" s="17"/>
      <c r="AA48" s="17"/>
    </row>
    <row r="49" spans="1:27" ht="14.25" customHeight="1">
      <c r="A49" s="146" t="s">
        <v>470</v>
      </c>
      <c r="B49" s="85">
        <v>13</v>
      </c>
      <c r="C49" s="150">
        <v>2</v>
      </c>
      <c r="D49" s="150">
        <v>42</v>
      </c>
      <c r="E49" s="229" t="s">
        <v>52</v>
      </c>
      <c r="F49" s="152" t="s">
        <v>568</v>
      </c>
      <c r="G49" s="153" t="s">
        <v>898</v>
      </c>
      <c r="H49" s="699"/>
      <c r="I49" s="699"/>
      <c r="J49" s="737"/>
      <c r="K49" s="17"/>
      <c r="L49" s="17"/>
      <c r="M49" s="17"/>
      <c r="N49" s="17"/>
      <c r="O49" s="17"/>
      <c r="P49" s="17"/>
      <c r="Q49" s="17"/>
      <c r="R49" s="17"/>
      <c r="S49" s="17"/>
      <c r="T49" s="17"/>
      <c r="U49" s="17"/>
      <c r="V49" s="17"/>
      <c r="W49" s="17"/>
      <c r="X49" s="17"/>
      <c r="Y49" s="18"/>
      <c r="Z49" s="17"/>
      <c r="AA49" s="17"/>
    </row>
    <row r="50" spans="1:27" ht="14.25" customHeight="1">
      <c r="A50" s="146" t="s">
        <v>899</v>
      </c>
      <c r="B50" s="85">
        <v>13</v>
      </c>
      <c r="C50" s="150">
        <v>2</v>
      </c>
      <c r="D50" s="150">
        <v>42</v>
      </c>
      <c r="E50" s="229" t="s">
        <v>52</v>
      </c>
      <c r="F50" s="152" t="s">
        <v>568</v>
      </c>
      <c r="G50" s="153"/>
      <c r="H50" s="699"/>
      <c r="I50" s="699"/>
      <c r="J50" s="737"/>
      <c r="K50" s="17"/>
      <c r="L50" s="17"/>
      <c r="M50" s="17"/>
      <c r="N50" s="17"/>
      <c r="O50" s="17"/>
      <c r="P50" s="17"/>
      <c r="Q50" s="17"/>
      <c r="R50" s="17"/>
      <c r="S50" s="17"/>
      <c r="T50" s="17"/>
      <c r="U50" s="17"/>
      <c r="V50" s="17"/>
      <c r="W50" s="17"/>
      <c r="X50" s="17"/>
      <c r="Y50" s="18"/>
      <c r="Z50" s="17"/>
      <c r="AA50" s="17"/>
    </row>
    <row r="51" spans="1:27" ht="14.25" customHeight="1">
      <c r="A51" s="146" t="s">
        <v>900</v>
      </c>
      <c r="B51" s="85">
        <v>12</v>
      </c>
      <c r="C51" s="150">
        <v>2</v>
      </c>
      <c r="D51" s="150">
        <v>42</v>
      </c>
      <c r="E51" s="229" t="s">
        <v>52</v>
      </c>
      <c r="F51" s="152" t="s">
        <v>564</v>
      </c>
      <c r="G51" s="153"/>
      <c r="H51" s="699"/>
      <c r="I51" s="699"/>
      <c r="J51" s="737"/>
      <c r="K51" s="17"/>
      <c r="L51" s="17"/>
      <c r="M51" s="17"/>
      <c r="N51" s="17"/>
      <c r="O51" s="17"/>
      <c r="P51" s="17"/>
      <c r="Q51" s="17"/>
      <c r="R51" s="17"/>
      <c r="S51" s="17"/>
      <c r="T51" s="17"/>
      <c r="U51" s="17"/>
      <c r="V51" s="17"/>
      <c r="W51" s="17"/>
      <c r="X51" s="17"/>
      <c r="Y51" s="18"/>
      <c r="Z51" s="17"/>
      <c r="AA51" s="17"/>
    </row>
    <row r="52" spans="1:27" ht="14.25" customHeight="1">
      <c r="A52" s="146" t="s">
        <v>901</v>
      </c>
      <c r="B52" s="85">
        <v>12</v>
      </c>
      <c r="C52" s="150">
        <v>2</v>
      </c>
      <c r="D52" s="150">
        <v>42</v>
      </c>
      <c r="E52" s="229" t="s">
        <v>52</v>
      </c>
      <c r="F52" s="230" t="s">
        <v>894</v>
      </c>
      <c r="G52" s="153"/>
      <c r="H52" s="699"/>
      <c r="I52" s="699"/>
      <c r="J52" s="737"/>
      <c r="K52" s="17"/>
      <c r="L52" s="17"/>
      <c r="M52" s="17"/>
      <c r="N52" s="17"/>
      <c r="O52" s="17"/>
      <c r="P52" s="17"/>
      <c r="Q52" s="17"/>
      <c r="R52" s="17"/>
      <c r="S52" s="17"/>
      <c r="T52" s="17"/>
      <c r="U52" s="17"/>
      <c r="V52" s="17"/>
      <c r="W52" s="17"/>
      <c r="X52" s="17"/>
      <c r="Y52" s="18"/>
      <c r="Z52" s="17"/>
      <c r="AA52" s="17"/>
    </row>
    <row r="53" spans="1:27" ht="14.25" customHeight="1">
      <c r="A53" s="146" t="s">
        <v>902</v>
      </c>
      <c r="B53" s="85">
        <v>12</v>
      </c>
      <c r="C53" s="150">
        <v>2</v>
      </c>
      <c r="D53" s="150">
        <v>42</v>
      </c>
      <c r="E53" s="229" t="s">
        <v>52</v>
      </c>
      <c r="F53" s="230" t="s">
        <v>894</v>
      </c>
      <c r="G53" s="153"/>
      <c r="H53" s="699"/>
      <c r="I53" s="699"/>
      <c r="J53" s="737"/>
      <c r="K53" s="17"/>
      <c r="L53" s="17"/>
      <c r="M53" s="17"/>
      <c r="N53" s="17"/>
      <c r="O53" s="17"/>
      <c r="P53" s="17"/>
      <c r="Q53" s="17"/>
      <c r="R53" s="17"/>
      <c r="S53" s="17"/>
      <c r="T53" s="17"/>
      <c r="U53" s="17"/>
      <c r="V53" s="17"/>
      <c r="W53" s="17"/>
      <c r="X53" s="17"/>
      <c r="Y53" s="18"/>
      <c r="Z53" s="17"/>
      <c r="AA53" s="17"/>
    </row>
    <row r="54" spans="1:27" ht="14.25" customHeight="1">
      <c r="A54" s="146" t="s">
        <v>903</v>
      </c>
      <c r="B54" s="85">
        <v>12</v>
      </c>
      <c r="C54" s="150">
        <v>2</v>
      </c>
      <c r="D54" s="150">
        <v>42</v>
      </c>
      <c r="E54" s="229" t="s">
        <v>52</v>
      </c>
      <c r="F54" s="230" t="s">
        <v>904</v>
      </c>
      <c r="G54" s="153"/>
      <c r="H54" s="699"/>
      <c r="I54" s="699"/>
      <c r="J54" s="737"/>
      <c r="K54" s="17"/>
      <c r="L54" s="17"/>
      <c r="M54" s="17"/>
      <c r="N54" s="17"/>
      <c r="O54" s="17"/>
      <c r="P54" s="17"/>
      <c r="Q54" s="17"/>
      <c r="R54" s="17"/>
      <c r="S54" s="17"/>
      <c r="T54" s="17"/>
      <c r="U54" s="17"/>
      <c r="V54" s="17"/>
      <c r="W54" s="17"/>
      <c r="X54" s="17"/>
      <c r="Y54" s="18"/>
      <c r="Z54" s="17"/>
      <c r="AA54" s="17"/>
    </row>
    <row r="55" spans="1:27" ht="14.25" customHeight="1">
      <c r="A55" s="146" t="s">
        <v>905</v>
      </c>
      <c r="B55" s="85">
        <v>12</v>
      </c>
      <c r="C55" s="150">
        <v>2</v>
      </c>
      <c r="D55" s="150">
        <v>42</v>
      </c>
      <c r="E55" s="229" t="s">
        <v>52</v>
      </c>
      <c r="F55" s="230" t="s">
        <v>904</v>
      </c>
      <c r="G55" s="153" t="s">
        <v>897</v>
      </c>
      <c r="H55" s="699"/>
      <c r="I55" s="699"/>
      <c r="J55" s="737"/>
      <c r="K55" s="17"/>
      <c r="L55" s="17"/>
      <c r="M55" s="17"/>
      <c r="N55" s="17"/>
      <c r="O55" s="17"/>
      <c r="P55" s="17"/>
      <c r="Q55" s="17"/>
      <c r="R55" s="17"/>
      <c r="S55" s="17"/>
      <c r="T55" s="17"/>
      <c r="U55" s="17"/>
      <c r="V55" s="17"/>
      <c r="W55" s="17"/>
      <c r="X55" s="17"/>
      <c r="Y55" s="18"/>
      <c r="Z55" s="17"/>
      <c r="AA55" s="17"/>
    </row>
    <row r="56" spans="1:27" ht="14.25" customHeight="1">
      <c r="A56" s="146" t="s">
        <v>906</v>
      </c>
      <c r="B56" s="85">
        <v>12</v>
      </c>
      <c r="C56" s="150">
        <v>2</v>
      </c>
      <c r="D56" s="150">
        <v>42</v>
      </c>
      <c r="E56" s="229" t="s">
        <v>52</v>
      </c>
      <c r="F56" s="230" t="s">
        <v>904</v>
      </c>
      <c r="G56" s="153" t="s">
        <v>897</v>
      </c>
      <c r="H56" s="699"/>
      <c r="I56" s="699"/>
      <c r="J56" s="737"/>
      <c r="K56" s="17"/>
      <c r="L56" s="17"/>
      <c r="M56" s="17"/>
      <c r="N56" s="17"/>
      <c r="O56" s="17"/>
      <c r="P56" s="17"/>
      <c r="Q56" s="17"/>
      <c r="R56" s="17"/>
      <c r="S56" s="17"/>
      <c r="T56" s="17"/>
      <c r="U56" s="17"/>
      <c r="V56" s="17"/>
      <c r="W56" s="17"/>
      <c r="X56" s="17"/>
      <c r="Y56" s="18"/>
      <c r="Z56" s="17"/>
      <c r="AA56" s="17"/>
    </row>
    <row r="57" spans="1:27" ht="14.25" customHeight="1">
      <c r="A57" s="146" t="s">
        <v>907</v>
      </c>
      <c r="B57" s="85">
        <v>12</v>
      </c>
      <c r="C57" s="150">
        <v>1</v>
      </c>
      <c r="D57" s="150">
        <v>42</v>
      </c>
      <c r="E57" s="229" t="s">
        <v>52</v>
      </c>
      <c r="F57" s="230" t="s">
        <v>582</v>
      </c>
      <c r="G57" s="153" t="s">
        <v>908</v>
      </c>
      <c r="H57" s="699"/>
      <c r="I57" s="699"/>
      <c r="J57" s="737"/>
      <c r="K57" s="17"/>
      <c r="L57" s="17"/>
      <c r="M57" s="17"/>
      <c r="N57" s="17"/>
      <c r="O57" s="17"/>
      <c r="P57" s="17"/>
      <c r="Q57" s="17"/>
      <c r="R57" s="17"/>
      <c r="S57" s="17"/>
      <c r="T57" s="17"/>
      <c r="U57" s="17"/>
      <c r="V57" s="17"/>
      <c r="W57" s="17"/>
      <c r="X57" s="17"/>
      <c r="Y57" s="18"/>
      <c r="Z57" s="17"/>
      <c r="AA57" s="17"/>
    </row>
    <row r="58" spans="1:27" ht="14.25" customHeight="1">
      <c r="A58" s="146" t="s">
        <v>909</v>
      </c>
      <c r="B58" s="85">
        <v>12</v>
      </c>
      <c r="C58" s="150">
        <v>1</v>
      </c>
      <c r="D58" s="150">
        <v>42</v>
      </c>
      <c r="E58" s="229" t="s">
        <v>52</v>
      </c>
      <c r="F58" s="230" t="s">
        <v>582</v>
      </c>
      <c r="G58" s="153" t="s">
        <v>908</v>
      </c>
      <c r="H58" s="699"/>
      <c r="I58" s="699"/>
      <c r="J58" s="737"/>
      <c r="K58" s="17"/>
      <c r="L58" s="17"/>
      <c r="M58" s="17"/>
      <c r="N58" s="17"/>
      <c r="O58" s="17"/>
      <c r="P58" s="17"/>
      <c r="Q58" s="17"/>
      <c r="R58" s="17"/>
      <c r="S58" s="17"/>
      <c r="T58" s="17"/>
      <c r="U58" s="17"/>
      <c r="V58" s="17"/>
      <c r="W58" s="17"/>
      <c r="X58" s="17"/>
      <c r="Y58" s="18"/>
      <c r="Z58" s="17"/>
      <c r="AA58" s="17"/>
    </row>
    <row r="59" spans="1:27" ht="14.25" customHeight="1">
      <c r="A59" s="146" t="s">
        <v>910</v>
      </c>
      <c r="B59" s="85">
        <v>12</v>
      </c>
      <c r="C59" s="150">
        <v>1</v>
      </c>
      <c r="D59" s="150">
        <v>42</v>
      </c>
      <c r="E59" s="229" t="s">
        <v>52</v>
      </c>
      <c r="F59" s="230" t="s">
        <v>582</v>
      </c>
      <c r="G59" s="153" t="s">
        <v>908</v>
      </c>
      <c r="H59" s="699"/>
      <c r="I59" s="699"/>
      <c r="J59" s="737"/>
      <c r="K59" s="17"/>
      <c r="L59" s="17"/>
      <c r="M59" s="17"/>
      <c r="N59" s="17"/>
      <c r="O59" s="17"/>
      <c r="P59" s="17"/>
      <c r="Q59" s="17"/>
      <c r="R59" s="17"/>
      <c r="S59" s="17"/>
      <c r="T59" s="17"/>
      <c r="U59" s="17"/>
      <c r="V59" s="17"/>
      <c r="W59" s="17"/>
      <c r="X59" s="17"/>
      <c r="Y59" s="18"/>
      <c r="Z59" s="17"/>
      <c r="AA59" s="17"/>
    </row>
    <row r="60" spans="1:27" ht="14.25" customHeight="1">
      <c r="A60" s="146" t="s">
        <v>911</v>
      </c>
      <c r="B60" s="85">
        <v>12</v>
      </c>
      <c r="C60" s="150">
        <v>1</v>
      </c>
      <c r="D60" s="150">
        <v>42</v>
      </c>
      <c r="E60" s="229" t="s">
        <v>52</v>
      </c>
      <c r="F60" s="230" t="s">
        <v>582</v>
      </c>
      <c r="G60" s="153" t="s">
        <v>908</v>
      </c>
      <c r="H60" s="699"/>
      <c r="I60" s="699"/>
      <c r="J60" s="737"/>
      <c r="K60" s="17"/>
      <c r="L60" s="17"/>
      <c r="M60" s="17"/>
      <c r="N60" s="17"/>
      <c r="O60" s="17"/>
      <c r="P60" s="17"/>
      <c r="Q60" s="17"/>
      <c r="R60" s="17"/>
      <c r="S60" s="17"/>
      <c r="T60" s="17"/>
      <c r="U60" s="17"/>
      <c r="V60" s="17"/>
      <c r="W60" s="17"/>
      <c r="X60" s="17"/>
      <c r="Y60" s="18"/>
      <c r="Z60" s="17"/>
      <c r="AA60" s="17"/>
    </row>
    <row r="61" spans="1:27" ht="14.25" customHeight="1">
      <c r="A61" s="146" t="s">
        <v>912</v>
      </c>
      <c r="B61" s="85">
        <v>12</v>
      </c>
      <c r="C61" s="150">
        <v>1</v>
      </c>
      <c r="D61" s="150">
        <v>42</v>
      </c>
      <c r="E61" s="229" t="s">
        <v>52</v>
      </c>
      <c r="F61" s="230" t="s">
        <v>582</v>
      </c>
      <c r="G61" s="153" t="s">
        <v>908</v>
      </c>
      <c r="H61" s="699"/>
      <c r="I61" s="699"/>
      <c r="J61" s="737"/>
      <c r="K61" s="17"/>
      <c r="L61" s="17"/>
      <c r="M61" s="17"/>
      <c r="N61" s="17"/>
      <c r="O61" s="17"/>
      <c r="P61" s="17"/>
      <c r="Q61" s="17"/>
      <c r="R61" s="17"/>
      <c r="S61" s="17"/>
      <c r="T61" s="17"/>
      <c r="U61" s="17"/>
      <c r="V61" s="17"/>
      <c r="W61" s="17"/>
      <c r="X61" s="17"/>
      <c r="Y61" s="18"/>
      <c r="Z61" s="17"/>
      <c r="AA61" s="17"/>
    </row>
    <row r="62" spans="1:27" ht="14.25" customHeight="1">
      <c r="A62" s="146" t="s">
        <v>913</v>
      </c>
      <c r="B62" s="85">
        <v>12</v>
      </c>
      <c r="C62" s="150">
        <v>1</v>
      </c>
      <c r="D62" s="150">
        <v>42</v>
      </c>
      <c r="E62" s="229" t="s">
        <v>52</v>
      </c>
      <c r="F62" s="230" t="s">
        <v>582</v>
      </c>
      <c r="G62" s="153" t="s">
        <v>908</v>
      </c>
      <c r="H62" s="699"/>
      <c r="I62" s="699"/>
      <c r="J62" s="737"/>
      <c r="K62" s="17"/>
      <c r="L62" s="17"/>
      <c r="M62" s="17"/>
      <c r="N62" s="17"/>
      <c r="O62" s="17"/>
      <c r="P62" s="17"/>
      <c r="Q62" s="17"/>
      <c r="R62" s="17"/>
      <c r="S62" s="17"/>
      <c r="T62" s="17"/>
      <c r="U62" s="17"/>
      <c r="V62" s="17"/>
      <c r="W62" s="17"/>
      <c r="X62" s="17"/>
      <c r="Y62" s="18"/>
      <c r="Z62" s="17"/>
      <c r="AA62" s="17"/>
    </row>
    <row r="63" spans="1:27" ht="14.25" customHeight="1">
      <c r="A63" s="146" t="s">
        <v>914</v>
      </c>
      <c r="B63" s="85">
        <v>12</v>
      </c>
      <c r="C63" s="150">
        <v>1</v>
      </c>
      <c r="D63" s="150">
        <v>42</v>
      </c>
      <c r="E63" s="229" t="s">
        <v>52</v>
      </c>
      <c r="F63" s="230" t="s">
        <v>582</v>
      </c>
      <c r="G63" s="153" t="s">
        <v>908</v>
      </c>
      <c r="H63" s="699"/>
      <c r="I63" s="699"/>
      <c r="J63" s="737"/>
      <c r="K63" s="17"/>
      <c r="L63" s="17"/>
      <c r="M63" s="17"/>
      <c r="N63" s="17"/>
      <c r="O63" s="17"/>
      <c r="P63" s="17"/>
      <c r="Q63" s="17"/>
      <c r="R63" s="17"/>
      <c r="S63" s="17"/>
      <c r="T63" s="17"/>
      <c r="U63" s="17"/>
      <c r="V63" s="17"/>
      <c r="W63" s="17"/>
      <c r="X63" s="17"/>
      <c r="Y63" s="18"/>
      <c r="Z63" s="17"/>
      <c r="AA63" s="17"/>
    </row>
    <row r="64" spans="1:27" ht="14.25" customHeight="1">
      <c r="A64" s="146" t="s">
        <v>915</v>
      </c>
      <c r="B64" s="85">
        <v>12</v>
      </c>
      <c r="C64" s="150">
        <v>1</v>
      </c>
      <c r="D64" s="150">
        <v>42</v>
      </c>
      <c r="E64" s="229" t="s">
        <v>52</v>
      </c>
      <c r="F64" s="230" t="s">
        <v>582</v>
      </c>
      <c r="G64" s="153" t="s">
        <v>908</v>
      </c>
      <c r="H64" s="699"/>
      <c r="I64" s="699"/>
      <c r="J64" s="737"/>
      <c r="K64" s="17"/>
      <c r="L64" s="17"/>
      <c r="M64" s="17"/>
      <c r="N64" s="17"/>
      <c r="O64" s="17"/>
      <c r="P64" s="17"/>
      <c r="Q64" s="17"/>
      <c r="R64" s="17"/>
      <c r="S64" s="17"/>
      <c r="T64" s="17"/>
      <c r="U64" s="17"/>
      <c r="V64" s="17"/>
      <c r="W64" s="17"/>
      <c r="X64" s="17"/>
      <c r="Y64" s="18"/>
      <c r="Z64" s="17"/>
      <c r="AA64" s="17"/>
    </row>
    <row r="65" spans="1:27" ht="14.25" customHeight="1">
      <c r="A65" s="146" t="s">
        <v>916</v>
      </c>
      <c r="B65" s="85">
        <v>12</v>
      </c>
      <c r="C65" s="150">
        <v>1</v>
      </c>
      <c r="D65" s="150">
        <v>42</v>
      </c>
      <c r="E65" s="229" t="s">
        <v>52</v>
      </c>
      <c r="F65" s="230" t="s">
        <v>582</v>
      </c>
      <c r="G65" s="153" t="s">
        <v>908</v>
      </c>
      <c r="H65" s="699"/>
      <c r="I65" s="699"/>
      <c r="J65" s="737"/>
      <c r="K65" s="17"/>
      <c r="L65" s="17"/>
      <c r="M65" s="17"/>
      <c r="N65" s="17"/>
      <c r="O65" s="17"/>
      <c r="P65" s="17"/>
      <c r="Q65" s="17"/>
      <c r="R65" s="17"/>
      <c r="S65" s="17"/>
      <c r="T65" s="17"/>
      <c r="U65" s="17"/>
      <c r="V65" s="17"/>
      <c r="W65" s="17"/>
      <c r="X65" s="17"/>
      <c r="Y65" s="18"/>
      <c r="Z65" s="17"/>
      <c r="AA65" s="17"/>
    </row>
    <row r="66" spans="1:27" ht="14.25" customHeight="1">
      <c r="A66" s="146" t="s">
        <v>917</v>
      </c>
      <c r="B66" s="85">
        <v>12</v>
      </c>
      <c r="C66" s="150">
        <v>1</v>
      </c>
      <c r="D66" s="150">
        <v>42</v>
      </c>
      <c r="E66" s="229" t="s">
        <v>52</v>
      </c>
      <c r="F66" s="230" t="s">
        <v>582</v>
      </c>
      <c r="G66" s="153" t="s">
        <v>908</v>
      </c>
      <c r="H66" s="699"/>
      <c r="I66" s="699"/>
      <c r="J66" s="737"/>
      <c r="K66" s="17"/>
      <c r="L66" s="17"/>
      <c r="M66" s="17"/>
      <c r="N66" s="17"/>
      <c r="O66" s="17"/>
      <c r="P66" s="17"/>
      <c r="Q66" s="17"/>
      <c r="R66" s="17"/>
      <c r="S66" s="17"/>
      <c r="T66" s="17"/>
      <c r="U66" s="17"/>
      <c r="V66" s="17"/>
      <c r="W66" s="17"/>
      <c r="X66" s="17"/>
      <c r="Y66" s="18"/>
      <c r="Z66" s="17"/>
      <c r="AA66" s="17"/>
    </row>
    <row r="67" spans="1:27" ht="14.25" customHeight="1">
      <c r="A67" s="146" t="s">
        <v>918</v>
      </c>
      <c r="B67" s="85">
        <v>12</v>
      </c>
      <c r="C67" s="150">
        <v>1</v>
      </c>
      <c r="D67" s="150">
        <v>42</v>
      </c>
      <c r="E67" s="229" t="s">
        <v>52</v>
      </c>
      <c r="F67" s="152"/>
      <c r="G67" s="153" t="s">
        <v>908</v>
      </c>
      <c r="H67" s="699"/>
      <c r="I67" s="699"/>
      <c r="J67" s="737"/>
      <c r="K67" s="17"/>
      <c r="L67" s="17"/>
      <c r="M67" s="17"/>
      <c r="N67" s="17"/>
      <c r="O67" s="17"/>
      <c r="P67" s="17"/>
      <c r="Q67" s="17"/>
      <c r="R67" s="17"/>
      <c r="S67" s="17"/>
      <c r="T67" s="17"/>
      <c r="U67" s="17"/>
      <c r="V67" s="17"/>
      <c r="W67" s="17"/>
      <c r="X67" s="17"/>
      <c r="Y67" s="18"/>
      <c r="Z67" s="17"/>
      <c r="AA67" s="17"/>
    </row>
    <row r="68" spans="1:27" ht="14.25" customHeight="1">
      <c r="A68" s="146" t="s">
        <v>919</v>
      </c>
      <c r="B68" s="85">
        <v>12</v>
      </c>
      <c r="C68" s="150">
        <v>1</v>
      </c>
      <c r="D68" s="150">
        <v>42</v>
      </c>
      <c r="E68" s="229" t="s">
        <v>52</v>
      </c>
      <c r="F68" s="230" t="s">
        <v>582</v>
      </c>
      <c r="G68" s="153" t="s">
        <v>908</v>
      </c>
      <c r="H68" s="699"/>
      <c r="I68" s="699"/>
      <c r="J68" s="737"/>
      <c r="K68" s="17"/>
      <c r="L68" s="17"/>
      <c r="M68" s="17"/>
      <c r="N68" s="17"/>
      <c r="O68" s="17"/>
      <c r="P68" s="17"/>
      <c r="Q68" s="17"/>
      <c r="R68" s="17"/>
      <c r="S68" s="17"/>
      <c r="T68" s="17"/>
      <c r="U68" s="17"/>
      <c r="V68" s="17"/>
      <c r="W68" s="17"/>
      <c r="X68" s="17"/>
      <c r="Y68" s="18"/>
      <c r="Z68" s="17"/>
      <c r="AA68" s="17"/>
    </row>
    <row r="69" spans="1:27" ht="14.25" customHeight="1">
      <c r="A69" s="146" t="s">
        <v>920</v>
      </c>
      <c r="B69" s="85">
        <v>12</v>
      </c>
      <c r="C69" s="150">
        <v>1</v>
      </c>
      <c r="D69" s="150">
        <v>42</v>
      </c>
      <c r="E69" s="229" t="s">
        <v>52</v>
      </c>
      <c r="F69" s="230" t="s">
        <v>582</v>
      </c>
      <c r="G69" s="153"/>
      <c r="H69" s="699"/>
      <c r="I69" s="699"/>
      <c r="J69" s="737"/>
      <c r="K69" s="17"/>
      <c r="L69" s="17"/>
      <c r="M69" s="17"/>
      <c r="N69" s="17"/>
      <c r="O69" s="17"/>
      <c r="P69" s="17"/>
      <c r="Q69" s="17"/>
      <c r="R69" s="17"/>
      <c r="S69" s="17"/>
      <c r="T69" s="17"/>
      <c r="U69" s="17"/>
      <c r="V69" s="17"/>
      <c r="W69" s="17"/>
      <c r="X69" s="17"/>
      <c r="Y69" s="18"/>
      <c r="Z69" s="17"/>
      <c r="AA69" s="17"/>
    </row>
    <row r="70" spans="1:27" ht="14.25" customHeight="1">
      <c r="A70" s="146" t="s">
        <v>921</v>
      </c>
      <c r="B70" s="85">
        <v>12</v>
      </c>
      <c r="C70" s="150">
        <v>1</v>
      </c>
      <c r="D70" s="150">
        <v>42</v>
      </c>
      <c r="E70" s="229" t="s">
        <v>52</v>
      </c>
      <c r="F70" s="230" t="s">
        <v>582</v>
      </c>
      <c r="G70" s="153"/>
      <c r="H70" s="699"/>
      <c r="I70" s="699"/>
      <c r="J70" s="737"/>
      <c r="K70" s="17"/>
      <c r="L70" s="17"/>
      <c r="M70" s="17"/>
      <c r="N70" s="17"/>
      <c r="O70" s="17"/>
      <c r="P70" s="17"/>
      <c r="Q70" s="17"/>
      <c r="R70" s="17"/>
      <c r="S70" s="17"/>
      <c r="T70" s="17"/>
      <c r="U70" s="17"/>
      <c r="V70" s="17"/>
      <c r="W70" s="17"/>
      <c r="X70" s="17"/>
      <c r="Y70" s="18"/>
      <c r="Z70" s="17"/>
      <c r="AA70" s="17"/>
    </row>
    <row r="71" spans="1:27" ht="14.25" customHeight="1">
      <c r="A71" s="146" t="s">
        <v>922</v>
      </c>
      <c r="B71" s="85">
        <v>12</v>
      </c>
      <c r="C71" s="150">
        <v>1</v>
      </c>
      <c r="D71" s="150">
        <v>8</v>
      </c>
      <c r="E71" s="229" t="s">
        <v>54</v>
      </c>
      <c r="F71" s="230" t="s">
        <v>582</v>
      </c>
      <c r="G71" s="153" t="s">
        <v>923</v>
      </c>
      <c r="H71" s="699"/>
      <c r="I71" s="699"/>
      <c r="J71" s="737"/>
      <c r="K71" s="17"/>
      <c r="L71" s="17"/>
      <c r="M71" s="17"/>
      <c r="N71" s="17"/>
      <c r="O71" s="17"/>
      <c r="P71" s="17"/>
      <c r="Q71" s="17"/>
      <c r="R71" s="17"/>
      <c r="S71" s="17"/>
      <c r="T71" s="17"/>
      <c r="U71" s="17"/>
      <c r="V71" s="17"/>
      <c r="W71" s="17"/>
      <c r="X71" s="17"/>
      <c r="Y71" s="18"/>
      <c r="Z71" s="17"/>
      <c r="AA71" s="17"/>
    </row>
    <row r="72" spans="1:27" ht="14.25" customHeight="1">
      <c r="A72" s="146" t="s">
        <v>924</v>
      </c>
      <c r="B72" s="85">
        <v>12</v>
      </c>
      <c r="C72" s="150">
        <v>1</v>
      </c>
      <c r="D72" s="150">
        <v>8</v>
      </c>
      <c r="E72" s="229" t="s">
        <v>54</v>
      </c>
      <c r="F72" s="230" t="s">
        <v>582</v>
      </c>
      <c r="G72" s="153" t="s">
        <v>923</v>
      </c>
      <c r="H72" s="699"/>
      <c r="I72" s="699"/>
      <c r="J72" s="737"/>
      <c r="K72" s="17"/>
      <c r="L72" s="17"/>
      <c r="M72" s="17"/>
      <c r="N72" s="17"/>
      <c r="O72" s="17"/>
      <c r="P72" s="17"/>
      <c r="Q72" s="17"/>
      <c r="R72" s="17"/>
      <c r="S72" s="17"/>
      <c r="T72" s="17"/>
      <c r="U72" s="17"/>
      <c r="V72" s="17"/>
      <c r="W72" s="17"/>
      <c r="X72" s="17"/>
      <c r="Y72" s="18"/>
      <c r="Z72" s="17"/>
      <c r="AA72" s="17"/>
    </row>
    <row r="73" spans="1:27" ht="14.25" customHeight="1">
      <c r="A73" s="146" t="s">
        <v>925</v>
      </c>
      <c r="B73" s="85">
        <v>12</v>
      </c>
      <c r="C73" s="150">
        <v>1</v>
      </c>
      <c r="D73" s="150">
        <v>8</v>
      </c>
      <c r="E73" s="229" t="s">
        <v>52</v>
      </c>
      <c r="F73" s="230" t="s">
        <v>582</v>
      </c>
      <c r="G73" s="153" t="s">
        <v>923</v>
      </c>
      <c r="H73" s="699"/>
      <c r="I73" s="699"/>
      <c r="J73" s="737"/>
      <c r="K73" s="17"/>
      <c r="L73" s="17"/>
      <c r="M73" s="17"/>
      <c r="N73" s="17"/>
      <c r="O73" s="17"/>
      <c r="P73" s="17"/>
      <c r="Q73" s="17"/>
      <c r="R73" s="17"/>
      <c r="S73" s="17"/>
      <c r="T73" s="17"/>
      <c r="U73" s="17"/>
      <c r="V73" s="17"/>
      <c r="W73" s="17"/>
      <c r="X73" s="17"/>
      <c r="Y73" s="18"/>
      <c r="Z73" s="17"/>
      <c r="AA73" s="17"/>
    </row>
    <row r="74" spans="1:27" ht="14.25" customHeight="1">
      <c r="A74" s="146" t="s">
        <v>926</v>
      </c>
      <c r="B74" s="85">
        <v>12</v>
      </c>
      <c r="C74" s="150">
        <v>1</v>
      </c>
      <c r="D74" s="150">
        <v>8</v>
      </c>
      <c r="E74" s="229" t="s">
        <v>52</v>
      </c>
      <c r="F74" s="230" t="s">
        <v>582</v>
      </c>
      <c r="G74" s="153" t="s">
        <v>923</v>
      </c>
      <c r="H74" s="699"/>
      <c r="I74" s="699"/>
      <c r="J74" s="737"/>
      <c r="K74" s="17"/>
      <c r="L74" s="17"/>
      <c r="M74" s="17"/>
      <c r="N74" s="17"/>
      <c r="O74" s="17"/>
      <c r="P74" s="17"/>
      <c r="Q74" s="17"/>
      <c r="R74" s="17"/>
      <c r="S74" s="17"/>
      <c r="T74" s="17"/>
      <c r="U74" s="17"/>
      <c r="V74" s="17"/>
      <c r="W74" s="17"/>
      <c r="X74" s="17"/>
      <c r="Y74" s="18"/>
      <c r="Z74" s="17"/>
      <c r="AA74" s="17"/>
    </row>
    <row r="75" spans="1:27" ht="14.25" customHeight="1">
      <c r="A75" s="146" t="s">
        <v>927</v>
      </c>
      <c r="B75" s="85">
        <v>12</v>
      </c>
      <c r="C75" s="150">
        <v>1</v>
      </c>
      <c r="D75" s="150">
        <v>8</v>
      </c>
      <c r="E75" s="229" t="s">
        <v>52</v>
      </c>
      <c r="F75" s="230" t="s">
        <v>582</v>
      </c>
      <c r="G75" s="153" t="s">
        <v>923</v>
      </c>
      <c r="H75" s="699"/>
      <c r="I75" s="699"/>
      <c r="J75" s="737"/>
      <c r="K75" s="17"/>
      <c r="L75" s="17"/>
      <c r="M75" s="17"/>
      <c r="N75" s="17"/>
      <c r="O75" s="17"/>
      <c r="P75" s="17"/>
      <c r="Q75" s="17"/>
      <c r="R75" s="17"/>
      <c r="S75" s="17"/>
      <c r="T75" s="17"/>
      <c r="U75" s="17"/>
      <c r="V75" s="17"/>
      <c r="W75" s="17"/>
      <c r="X75" s="17"/>
      <c r="Y75" s="18"/>
      <c r="Z75" s="17"/>
      <c r="AA75" s="17"/>
    </row>
    <row r="76" spans="1:27" ht="14.25" customHeight="1">
      <c r="A76" s="146" t="s">
        <v>928</v>
      </c>
      <c r="B76" s="85">
        <v>12</v>
      </c>
      <c r="C76" s="150">
        <v>1</v>
      </c>
      <c r="D76" s="150">
        <v>8</v>
      </c>
      <c r="E76" s="229" t="s">
        <v>52</v>
      </c>
      <c r="F76" s="230" t="s">
        <v>582</v>
      </c>
      <c r="G76" s="153" t="s">
        <v>923</v>
      </c>
      <c r="H76" s="699"/>
      <c r="I76" s="699"/>
      <c r="J76" s="737"/>
      <c r="K76" s="17"/>
      <c r="L76" s="17"/>
      <c r="M76" s="17"/>
      <c r="N76" s="17"/>
      <c r="O76" s="17"/>
      <c r="P76" s="17"/>
      <c r="Q76" s="17"/>
      <c r="R76" s="17"/>
      <c r="S76" s="17"/>
      <c r="T76" s="17"/>
      <c r="U76" s="17"/>
      <c r="V76" s="17"/>
      <c r="W76" s="17"/>
      <c r="X76" s="17"/>
      <c r="Y76" s="18"/>
      <c r="Z76" s="17"/>
      <c r="AA76" s="17"/>
    </row>
    <row r="77" spans="1:27" ht="14.25" customHeight="1">
      <c r="A77" s="146" t="s">
        <v>929</v>
      </c>
      <c r="B77" s="85">
        <v>12</v>
      </c>
      <c r="C77" s="150">
        <v>1</v>
      </c>
      <c r="D77" s="150">
        <v>8</v>
      </c>
      <c r="E77" s="229" t="s">
        <v>52</v>
      </c>
      <c r="F77" s="230" t="s">
        <v>582</v>
      </c>
      <c r="G77" s="153" t="s">
        <v>923</v>
      </c>
      <c r="H77" s="699"/>
      <c r="I77" s="699"/>
      <c r="J77" s="737"/>
      <c r="K77" s="17"/>
      <c r="L77" s="17"/>
      <c r="M77" s="17"/>
      <c r="N77" s="17"/>
      <c r="O77" s="17"/>
      <c r="P77" s="17"/>
      <c r="Q77" s="17"/>
      <c r="R77" s="17"/>
      <c r="S77" s="17"/>
      <c r="T77" s="17"/>
      <c r="U77" s="17"/>
      <c r="V77" s="17"/>
      <c r="W77" s="17"/>
      <c r="X77" s="17"/>
      <c r="Y77" s="18"/>
      <c r="Z77" s="17"/>
      <c r="AA77" s="17"/>
    </row>
    <row r="78" spans="1:27" ht="14.25" customHeight="1">
      <c r="A78" s="146" t="s">
        <v>930</v>
      </c>
      <c r="B78" s="85">
        <v>12</v>
      </c>
      <c r="C78" s="150">
        <v>1</v>
      </c>
      <c r="D78" s="150">
        <v>8</v>
      </c>
      <c r="E78" s="229" t="s">
        <v>52</v>
      </c>
      <c r="F78" s="230" t="s">
        <v>582</v>
      </c>
      <c r="G78" s="153" t="s">
        <v>923</v>
      </c>
      <c r="H78" s="699"/>
      <c r="I78" s="699"/>
      <c r="J78" s="737"/>
      <c r="K78" s="17"/>
      <c r="L78" s="17"/>
      <c r="M78" s="17"/>
      <c r="N78" s="17"/>
      <c r="O78" s="17"/>
      <c r="P78" s="17"/>
      <c r="Q78" s="17"/>
      <c r="R78" s="17"/>
      <c r="S78" s="17"/>
      <c r="T78" s="17"/>
      <c r="U78" s="17"/>
      <c r="V78" s="17"/>
      <c r="W78" s="17"/>
      <c r="X78" s="17"/>
      <c r="Y78" s="18"/>
      <c r="Z78" s="17"/>
      <c r="AA78" s="17"/>
    </row>
    <row r="79" spans="1:27" ht="14.25" customHeight="1">
      <c r="A79" s="146" t="s">
        <v>931</v>
      </c>
      <c r="B79" s="85">
        <v>12</v>
      </c>
      <c r="C79" s="150">
        <v>1</v>
      </c>
      <c r="D79" s="150">
        <v>8</v>
      </c>
      <c r="E79" s="229" t="s">
        <v>52</v>
      </c>
      <c r="F79" s="230" t="s">
        <v>582</v>
      </c>
      <c r="G79" s="153" t="s">
        <v>923</v>
      </c>
      <c r="H79" s="699"/>
      <c r="I79" s="699"/>
      <c r="J79" s="737"/>
      <c r="K79" s="17"/>
      <c r="L79" s="17"/>
      <c r="M79" s="17"/>
      <c r="N79" s="17"/>
      <c r="O79" s="17"/>
      <c r="P79" s="17"/>
      <c r="Q79" s="17"/>
      <c r="R79" s="17"/>
      <c r="S79" s="17"/>
      <c r="T79" s="17"/>
      <c r="U79" s="17"/>
      <c r="V79" s="17"/>
      <c r="W79" s="17"/>
      <c r="X79" s="17"/>
      <c r="Y79" s="18"/>
      <c r="Z79" s="17"/>
      <c r="AA79" s="17"/>
    </row>
    <row r="80" spans="1:27" ht="14.25" customHeight="1">
      <c r="A80" s="146" t="s">
        <v>932</v>
      </c>
      <c r="B80" s="85">
        <v>12</v>
      </c>
      <c r="C80" s="150">
        <v>1</v>
      </c>
      <c r="D80" s="150">
        <v>8</v>
      </c>
      <c r="E80" s="229" t="s">
        <v>52</v>
      </c>
      <c r="F80" s="230" t="s">
        <v>582</v>
      </c>
      <c r="G80" s="153" t="s">
        <v>923</v>
      </c>
      <c r="H80" s="699"/>
      <c r="I80" s="699"/>
      <c r="J80" s="737"/>
      <c r="K80" s="17"/>
      <c r="L80" s="17"/>
      <c r="M80" s="17"/>
      <c r="N80" s="17"/>
      <c r="O80" s="17"/>
      <c r="P80" s="17"/>
      <c r="Q80" s="17"/>
      <c r="R80" s="17"/>
      <c r="S80" s="17"/>
      <c r="T80" s="17"/>
      <c r="U80" s="17"/>
      <c r="V80" s="17"/>
      <c r="W80" s="17"/>
      <c r="X80" s="17"/>
      <c r="Y80" s="18"/>
      <c r="Z80" s="17"/>
      <c r="AA80" s="17"/>
    </row>
    <row r="81" spans="1:58" ht="14.25" customHeight="1">
      <c r="A81" s="146" t="s">
        <v>933</v>
      </c>
      <c r="B81" s="85">
        <v>12</v>
      </c>
      <c r="C81" s="150">
        <v>1</v>
      </c>
      <c r="D81" s="150">
        <v>8</v>
      </c>
      <c r="E81" s="229" t="s">
        <v>52</v>
      </c>
      <c r="F81" s="230" t="s">
        <v>582</v>
      </c>
      <c r="G81" s="153" t="s">
        <v>923</v>
      </c>
      <c r="H81" s="699"/>
      <c r="I81" s="699"/>
      <c r="J81" s="737"/>
      <c r="K81" s="17"/>
      <c r="L81" s="17"/>
      <c r="M81" s="17"/>
      <c r="N81" s="17"/>
      <c r="O81" s="17"/>
      <c r="P81" s="17"/>
      <c r="Q81" s="17"/>
      <c r="R81" s="17"/>
      <c r="S81" s="17"/>
      <c r="T81" s="17"/>
      <c r="U81" s="17"/>
      <c r="V81" s="17"/>
      <c r="W81" s="17"/>
      <c r="X81" s="17"/>
      <c r="Y81" s="18"/>
      <c r="Z81" s="17"/>
      <c r="AA81" s="17"/>
    </row>
    <row r="82" spans="1:58" ht="14.25" customHeight="1">
      <c r="A82" s="146" t="s">
        <v>934</v>
      </c>
      <c r="B82" s="85">
        <v>12</v>
      </c>
      <c r="C82" s="150">
        <v>1</v>
      </c>
      <c r="D82" s="150">
        <v>8</v>
      </c>
      <c r="E82" s="229" t="s">
        <v>52</v>
      </c>
      <c r="F82" s="230" t="s">
        <v>582</v>
      </c>
      <c r="G82" s="153" t="s">
        <v>923</v>
      </c>
      <c r="H82" s="699"/>
      <c r="I82" s="699"/>
      <c r="J82" s="737"/>
      <c r="K82" s="17"/>
      <c r="L82" s="17"/>
      <c r="M82" s="17"/>
      <c r="N82" s="17"/>
      <c r="O82" s="17"/>
      <c r="P82" s="17"/>
      <c r="Q82" s="17"/>
      <c r="R82" s="17"/>
      <c r="S82" s="17"/>
      <c r="T82" s="17"/>
      <c r="U82" s="17"/>
      <c r="V82" s="17"/>
      <c r="W82" s="17"/>
      <c r="X82" s="17"/>
      <c r="Y82" s="18"/>
      <c r="Z82" s="17"/>
      <c r="AA82" s="17"/>
    </row>
    <row r="83" spans="1:58" ht="14.25" customHeight="1">
      <c r="A83" s="146" t="s">
        <v>935</v>
      </c>
      <c r="B83" s="85">
        <v>12</v>
      </c>
      <c r="C83" s="150">
        <v>1</v>
      </c>
      <c r="D83" s="150">
        <v>8</v>
      </c>
      <c r="E83" s="229" t="s">
        <v>52</v>
      </c>
      <c r="F83" s="230" t="s">
        <v>582</v>
      </c>
      <c r="G83" s="153" t="s">
        <v>923</v>
      </c>
      <c r="H83" s="699"/>
      <c r="I83" s="699"/>
      <c r="J83" s="737"/>
      <c r="K83" s="17"/>
      <c r="L83" s="17"/>
      <c r="M83" s="17"/>
      <c r="N83" s="17"/>
      <c r="O83" s="17"/>
      <c r="P83" s="17"/>
      <c r="Q83" s="17"/>
      <c r="R83" s="17"/>
      <c r="S83" s="17"/>
      <c r="T83" s="17"/>
      <c r="U83" s="17"/>
      <c r="V83" s="17"/>
      <c r="W83" s="17"/>
      <c r="X83" s="17"/>
      <c r="Y83" s="18"/>
      <c r="Z83" s="17"/>
      <c r="AA83" s="17"/>
    </row>
    <row r="84" spans="1:58" ht="14.25" customHeight="1">
      <c r="A84" s="146" t="s">
        <v>936</v>
      </c>
      <c r="B84" s="85">
        <v>12</v>
      </c>
      <c r="C84" s="150">
        <v>1</v>
      </c>
      <c r="D84" s="150">
        <v>8</v>
      </c>
      <c r="E84" s="229" t="s">
        <v>52</v>
      </c>
      <c r="F84" s="230" t="s">
        <v>582</v>
      </c>
      <c r="G84" s="153" t="s">
        <v>923</v>
      </c>
      <c r="H84" s="699"/>
      <c r="I84" s="699"/>
      <c r="J84" s="737"/>
      <c r="K84" s="17"/>
      <c r="L84" s="17"/>
      <c r="M84" s="17"/>
      <c r="N84" s="17"/>
      <c r="O84" s="17"/>
      <c r="P84" s="17"/>
      <c r="Q84" s="17"/>
      <c r="R84" s="17"/>
      <c r="S84" s="17"/>
      <c r="T84" s="17"/>
      <c r="U84" s="17"/>
      <c r="V84" s="17"/>
      <c r="W84" s="17"/>
      <c r="X84" s="17"/>
      <c r="Y84" s="18"/>
      <c r="Z84" s="17"/>
      <c r="AA84" s="17"/>
    </row>
    <row r="85" spans="1:58" ht="14.25" customHeight="1">
      <c r="A85" s="146"/>
      <c r="B85" s="85"/>
      <c r="C85" s="150"/>
      <c r="D85" s="150"/>
      <c r="E85" s="229"/>
      <c r="F85" s="152"/>
      <c r="G85" s="153"/>
      <c r="H85" s="699"/>
      <c r="I85" s="699"/>
      <c r="J85" s="737"/>
      <c r="K85" s="17"/>
      <c r="L85" s="17"/>
      <c r="M85" s="17"/>
      <c r="N85" s="17"/>
      <c r="O85" s="17"/>
      <c r="P85" s="17"/>
      <c r="Q85" s="17"/>
      <c r="R85" s="17"/>
      <c r="S85" s="17"/>
      <c r="T85" s="17"/>
      <c r="U85" s="17"/>
      <c r="V85" s="17"/>
      <c r="W85" s="17"/>
      <c r="X85" s="17"/>
      <c r="Y85" s="18"/>
      <c r="Z85" s="17"/>
      <c r="AA85" s="17"/>
    </row>
    <row r="86" spans="1:58" ht="15.75" customHeight="1">
      <c r="A86" s="554"/>
      <c r="B86" s="555"/>
      <c r="C86" s="556"/>
      <c r="D86" s="557"/>
      <c r="E86" s="558"/>
      <c r="F86" s="558"/>
      <c r="G86" s="554"/>
      <c r="H86" s="738"/>
      <c r="I86" s="738"/>
      <c r="J86" s="739"/>
      <c r="K86" s="17"/>
      <c r="L86" s="17"/>
      <c r="M86" s="17"/>
      <c r="N86" s="17"/>
      <c r="O86" s="17"/>
      <c r="P86" s="17"/>
      <c r="Q86" s="17"/>
      <c r="R86" s="17"/>
      <c r="S86" s="17"/>
      <c r="T86" s="17"/>
      <c r="U86" s="17"/>
      <c r="V86" s="17"/>
      <c r="W86" s="17"/>
      <c r="X86" s="17"/>
      <c r="Y86" s="17"/>
      <c r="Z86" s="17"/>
      <c r="AA86" s="17"/>
    </row>
    <row r="87" spans="1:58" ht="15.75" customHeight="1">
      <c r="A87" s="19"/>
      <c r="B87" s="19"/>
      <c r="C87" s="19"/>
      <c r="D87" s="19"/>
      <c r="E87" s="19"/>
      <c r="F87" s="19"/>
      <c r="G87" s="18"/>
      <c r="H87" s="18"/>
      <c r="I87" s="18"/>
      <c r="J87" s="18"/>
      <c r="K87" s="18"/>
      <c r="L87" s="18"/>
      <c r="M87" s="18"/>
      <c r="N87" s="18"/>
      <c r="O87" s="18"/>
      <c r="P87" s="18"/>
      <c r="Q87" s="17"/>
      <c r="R87" s="18"/>
      <c r="S87" s="18"/>
      <c r="T87" s="18"/>
      <c r="U87" s="18"/>
      <c r="V87" s="18"/>
      <c r="W87" s="18"/>
      <c r="X87" s="18"/>
      <c r="Y87" s="18"/>
      <c r="Z87" s="18"/>
      <c r="AA87" s="18"/>
      <c r="AB87" s="18"/>
      <c r="AC87" s="18"/>
      <c r="AD87" s="18"/>
    </row>
    <row r="88" spans="1:58" ht="15.75" customHeight="1">
      <c r="A88" s="553" t="s">
        <v>344</v>
      </c>
      <c r="B88" s="543"/>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9"/>
      <c r="AC88" s="17"/>
      <c r="AD88" s="17"/>
    </row>
    <row r="89" spans="1:58" ht="15" customHeight="1">
      <c r="A89" s="139" t="s">
        <v>331</v>
      </c>
      <c r="B89" s="140" t="s">
        <v>332</v>
      </c>
      <c r="C89" s="139" t="s">
        <v>345</v>
      </c>
      <c r="D89" s="139" t="s">
        <v>346</v>
      </c>
      <c r="E89" s="139" t="s">
        <v>347</v>
      </c>
      <c r="F89" s="139" t="s">
        <v>348</v>
      </c>
      <c r="G89" s="139" t="s">
        <v>349</v>
      </c>
      <c r="H89" s="141" t="s">
        <v>337</v>
      </c>
      <c r="I89" s="734" t="s">
        <v>338</v>
      </c>
      <c r="J89" s="729"/>
      <c r="K89" s="735"/>
      <c r="L89" s="143"/>
      <c r="M89" s="143"/>
      <c r="N89" s="143"/>
      <c r="O89" s="143"/>
      <c r="P89" s="143"/>
      <c r="Q89" s="143"/>
      <c r="R89" s="143"/>
      <c r="S89" s="143"/>
      <c r="T89" s="143"/>
      <c r="U89" s="143"/>
      <c r="V89" s="140"/>
      <c r="W89" s="140"/>
      <c r="X89" s="140"/>
      <c r="Y89" s="140"/>
      <c r="Z89" s="144"/>
      <c r="AA89" s="140"/>
      <c r="AB89" s="140"/>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row>
    <row r="90" spans="1:58" ht="14.25" customHeight="1">
      <c r="A90" s="146" t="s">
        <v>460</v>
      </c>
      <c r="B90" s="85">
        <v>13</v>
      </c>
      <c r="C90" s="150" t="s">
        <v>937</v>
      </c>
      <c r="D90" s="150" t="s">
        <v>102</v>
      </c>
      <c r="E90" s="151">
        <v>2</v>
      </c>
      <c r="F90" s="152">
        <v>4</v>
      </c>
      <c r="G90" s="17" t="s">
        <v>309</v>
      </c>
      <c r="H90" s="153"/>
      <c r="I90" s="736"/>
      <c r="J90" s="699"/>
      <c r="K90" s="737"/>
      <c r="L90" s="17"/>
      <c r="M90" s="17"/>
      <c r="N90" s="17"/>
      <c r="O90" s="17"/>
      <c r="P90" s="17"/>
      <c r="Q90" s="17"/>
      <c r="R90" s="17"/>
      <c r="S90" s="17"/>
      <c r="T90" s="17"/>
      <c r="U90" s="17"/>
      <c r="V90" s="17"/>
      <c r="W90" s="17"/>
      <c r="X90" s="17"/>
      <c r="Y90" s="17"/>
      <c r="Z90" s="18"/>
      <c r="AA90" s="17"/>
      <c r="AB90" s="17"/>
    </row>
    <row r="91" spans="1:58" ht="14.25" customHeight="1">
      <c r="A91" s="146" t="s">
        <v>463</v>
      </c>
      <c r="B91" s="85">
        <v>13</v>
      </c>
      <c r="C91" s="150" t="s">
        <v>938</v>
      </c>
      <c r="D91" s="150" t="s">
        <v>54</v>
      </c>
      <c r="E91" s="151">
        <v>2</v>
      </c>
      <c r="F91" s="152">
        <v>3</v>
      </c>
      <c r="G91" s="17" t="s">
        <v>309</v>
      </c>
      <c r="H91" s="615"/>
      <c r="I91" s="699"/>
      <c r="J91" s="699"/>
      <c r="K91" s="737"/>
      <c r="L91" s="17"/>
      <c r="M91" s="17"/>
      <c r="N91" s="17"/>
      <c r="O91" s="17"/>
      <c r="P91" s="17"/>
      <c r="Q91" s="17"/>
      <c r="R91" s="17"/>
      <c r="S91" s="17"/>
      <c r="T91" s="17"/>
      <c r="U91" s="17"/>
      <c r="V91" s="17"/>
      <c r="W91" s="17"/>
      <c r="X91" s="17"/>
      <c r="Y91" s="17"/>
      <c r="Z91" s="18"/>
      <c r="AA91" s="17"/>
      <c r="AB91" s="17"/>
    </row>
    <row r="92" spans="1:58" ht="14.25" customHeight="1">
      <c r="A92" s="146" t="s">
        <v>465</v>
      </c>
      <c r="B92" s="85">
        <v>13</v>
      </c>
      <c r="C92" s="150" t="s">
        <v>478</v>
      </c>
      <c r="D92" s="150" t="s">
        <v>52</v>
      </c>
      <c r="E92" s="151">
        <v>2</v>
      </c>
      <c r="F92" s="152">
        <v>3</v>
      </c>
      <c r="G92" s="17" t="s">
        <v>309</v>
      </c>
      <c r="H92" s="616" t="s">
        <v>939</v>
      </c>
      <c r="I92" s="699"/>
      <c r="J92" s="699"/>
      <c r="K92" s="737"/>
      <c r="L92" s="17"/>
      <c r="M92" s="17"/>
      <c r="N92" s="17"/>
      <c r="O92" s="17"/>
      <c r="P92" s="17"/>
      <c r="Q92" s="17"/>
      <c r="R92" s="17"/>
      <c r="S92" s="17"/>
      <c r="T92" s="17"/>
      <c r="U92" s="17"/>
      <c r="V92" s="17"/>
      <c r="W92" s="17"/>
      <c r="X92" s="17"/>
      <c r="Y92" s="17"/>
      <c r="Z92" s="18"/>
      <c r="AA92" s="17"/>
      <c r="AB92" s="17"/>
    </row>
    <row r="93" spans="1:58" ht="15.75" customHeight="1">
      <c r="A93" s="17" t="s">
        <v>469</v>
      </c>
      <c r="B93" s="85">
        <v>13</v>
      </c>
      <c r="C93" s="17" t="s">
        <v>940</v>
      </c>
      <c r="D93" s="150" t="s">
        <v>54</v>
      </c>
      <c r="E93" s="151">
        <v>2</v>
      </c>
      <c r="F93" s="152">
        <v>4</v>
      </c>
      <c r="G93" s="157" t="s">
        <v>309</v>
      </c>
      <c r="H93" s="17"/>
      <c r="I93" s="699"/>
      <c r="J93" s="699"/>
      <c r="K93" s="737"/>
      <c r="L93" s="17"/>
      <c r="M93" s="17"/>
      <c r="N93" s="17"/>
      <c r="O93" s="17"/>
      <c r="P93" s="17"/>
      <c r="Q93" s="17"/>
      <c r="R93" s="17"/>
      <c r="S93" s="17"/>
      <c r="T93" s="17"/>
      <c r="U93" s="17"/>
      <c r="V93" s="17"/>
      <c r="W93" s="17"/>
      <c r="X93" s="17"/>
      <c r="Y93" s="17"/>
      <c r="Z93" s="17"/>
      <c r="AA93" s="17"/>
      <c r="AB93" s="17"/>
    </row>
    <row r="94" spans="1:58" ht="15.75" customHeight="1">
      <c r="A94" s="17" t="s">
        <v>470</v>
      </c>
      <c r="B94" s="85">
        <v>13</v>
      </c>
      <c r="C94" s="17" t="s">
        <v>478</v>
      </c>
      <c r="D94" s="150" t="s">
        <v>52</v>
      </c>
      <c r="E94" s="151">
        <v>2</v>
      </c>
      <c r="F94" s="152">
        <v>3</v>
      </c>
      <c r="G94" s="157" t="s">
        <v>309</v>
      </c>
      <c r="H94" s="616" t="s">
        <v>939</v>
      </c>
      <c r="I94" s="699"/>
      <c r="J94" s="699"/>
      <c r="K94" s="737"/>
      <c r="L94" s="17"/>
      <c r="M94" s="17"/>
      <c r="N94" s="17"/>
      <c r="O94" s="17"/>
      <c r="P94" s="17"/>
      <c r="Q94" s="17"/>
      <c r="R94" s="17"/>
      <c r="S94" s="17"/>
      <c r="T94" s="17"/>
      <c r="U94" s="17"/>
      <c r="V94" s="17"/>
      <c r="W94" s="17"/>
      <c r="X94" s="17"/>
      <c r="Y94" s="17"/>
      <c r="Z94" s="17"/>
      <c r="AA94" s="17"/>
      <c r="AB94" s="17"/>
    </row>
    <row r="95" spans="1:58" ht="15.75" customHeight="1">
      <c r="A95" s="554"/>
      <c r="B95" s="555"/>
      <c r="C95" s="556"/>
      <c r="D95" s="556"/>
      <c r="E95" s="558"/>
      <c r="F95" s="558"/>
      <c r="G95" s="158"/>
      <c r="H95" s="554"/>
      <c r="I95" s="738"/>
      <c r="J95" s="738"/>
      <c r="K95" s="739"/>
      <c r="L95" s="17"/>
      <c r="M95" s="17"/>
      <c r="N95" s="17"/>
      <c r="O95" s="17"/>
      <c r="P95" s="17"/>
      <c r="Q95" s="17"/>
      <c r="R95" s="17"/>
      <c r="S95" s="17"/>
      <c r="T95" s="17"/>
      <c r="U95" s="17"/>
      <c r="V95" s="17"/>
      <c r="W95" s="17"/>
      <c r="X95" s="17"/>
      <c r="Y95" s="17"/>
      <c r="Z95" s="17"/>
      <c r="AA95" s="17"/>
      <c r="AB95" s="17"/>
    </row>
    <row r="96" spans="1:58" ht="15.75" customHeight="1">
      <c r="A96" s="16"/>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row>
    <row r="97" spans="1:30" ht="15.75" customHeight="1">
      <c r="A97" s="16"/>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row>
    <row r="98" spans="1:30" ht="15.75" customHeight="1">
      <c r="A98" s="159" t="s">
        <v>357</v>
      </c>
      <c r="B98" s="554"/>
      <c r="C98" s="554"/>
      <c r="D98" s="554"/>
      <c r="E98" s="554"/>
      <c r="F98" s="554"/>
      <c r="G98" s="554"/>
      <c r="H98" s="554"/>
      <c r="I98" s="554"/>
      <c r="J98" s="17"/>
      <c r="K98" s="17"/>
      <c r="L98" s="17"/>
      <c r="M98" s="17"/>
      <c r="N98" s="17"/>
      <c r="O98" s="17"/>
      <c r="P98" s="17"/>
      <c r="Q98" s="17"/>
      <c r="R98" s="17"/>
      <c r="S98" s="17"/>
      <c r="T98" s="17"/>
      <c r="U98" s="17"/>
      <c r="V98" s="17"/>
      <c r="W98" s="17"/>
      <c r="X98" s="17"/>
      <c r="Y98" s="17"/>
      <c r="Z98" s="17"/>
      <c r="AA98" s="17"/>
      <c r="AB98" s="17"/>
      <c r="AC98" s="17"/>
      <c r="AD98" s="17"/>
    </row>
    <row r="99" spans="1:30" ht="15.75" customHeight="1">
      <c r="A99" s="160" t="s">
        <v>358</v>
      </c>
      <c r="B99" s="16" t="s">
        <v>359</v>
      </c>
      <c r="C99" s="16" t="s">
        <v>360</v>
      </c>
      <c r="D99" s="16" t="s">
        <v>361</v>
      </c>
      <c r="E99" s="16" t="s">
        <v>362</v>
      </c>
      <c r="F99" s="16" t="s">
        <v>363</v>
      </c>
      <c r="G99" s="16" t="s">
        <v>364</v>
      </c>
      <c r="H99" s="16" t="s">
        <v>335</v>
      </c>
      <c r="I99" s="16" t="s">
        <v>365</v>
      </c>
      <c r="J99" s="16" t="s">
        <v>366</v>
      </c>
      <c r="K99" s="714" t="s">
        <v>367</v>
      </c>
      <c r="L99" s="729"/>
      <c r="M99" s="730"/>
      <c r="N99" s="16"/>
      <c r="O99" s="17"/>
      <c r="P99" s="17"/>
      <c r="Q99" s="17"/>
      <c r="R99" s="17"/>
      <c r="S99" s="17"/>
      <c r="T99" s="17"/>
      <c r="U99" s="17"/>
      <c r="V99" s="17"/>
      <c r="W99" s="17"/>
      <c r="X99" s="17"/>
      <c r="Y99" s="17"/>
      <c r="Z99" s="17"/>
      <c r="AA99" s="17"/>
      <c r="AB99" s="17"/>
    </row>
    <row r="100" spans="1:30" ht="15.75" customHeight="1">
      <c r="A100" s="162" t="s">
        <v>460</v>
      </c>
      <c r="B100" s="163" t="s">
        <v>97</v>
      </c>
      <c r="C100" s="152">
        <v>42</v>
      </c>
      <c r="D100" s="152">
        <v>2</v>
      </c>
      <c r="E100" s="152">
        <v>4</v>
      </c>
      <c r="F100" s="152">
        <f>Harambee!$E100*Harambee!$C100</f>
        <v>168</v>
      </c>
      <c r="G100" s="231" t="s">
        <v>937</v>
      </c>
      <c r="H100" s="163" t="s">
        <v>102</v>
      </c>
      <c r="I100" s="186">
        <f>Constants!$B$6</f>
        <v>50</v>
      </c>
      <c r="J100" s="17"/>
      <c r="K100" s="723" t="s">
        <v>941</v>
      </c>
      <c r="L100" s="699"/>
      <c r="M100" s="724"/>
      <c r="N100" s="17"/>
      <c r="O100" s="17"/>
      <c r="P100" s="17"/>
      <c r="Q100" s="17"/>
      <c r="R100" s="17"/>
      <c r="S100" s="17"/>
      <c r="T100" s="17"/>
      <c r="U100" s="17"/>
      <c r="V100" s="17"/>
      <c r="W100" s="17"/>
      <c r="X100" s="17"/>
      <c r="Y100" s="17"/>
      <c r="Z100" s="17"/>
      <c r="AA100" s="17"/>
      <c r="AB100" s="17"/>
    </row>
    <row r="101" spans="1:30" ht="15.75" customHeight="1">
      <c r="A101" s="163" t="s">
        <v>463</v>
      </c>
      <c r="B101" s="163" t="s">
        <v>97</v>
      </c>
      <c r="C101" s="152">
        <v>42</v>
      </c>
      <c r="D101" s="152">
        <v>2</v>
      </c>
      <c r="E101" s="152">
        <v>3</v>
      </c>
      <c r="F101" s="152">
        <f>Harambee!$E101*Harambee!$C101</f>
        <v>126</v>
      </c>
      <c r="G101" s="231" t="s">
        <v>938</v>
      </c>
      <c r="H101" s="163" t="s">
        <v>54</v>
      </c>
      <c r="I101" s="186" t="s">
        <v>342</v>
      </c>
      <c r="J101" s="17"/>
      <c r="K101" s="725"/>
      <c r="L101" s="699"/>
      <c r="M101" s="724"/>
      <c r="N101" s="17"/>
      <c r="O101" s="17"/>
      <c r="P101" s="17"/>
      <c r="Q101" s="17"/>
      <c r="R101" s="17"/>
      <c r="S101" s="17"/>
      <c r="T101" s="17"/>
      <c r="U101" s="17"/>
      <c r="V101" s="17"/>
      <c r="W101" s="17"/>
      <c r="X101" s="17"/>
      <c r="Y101" s="17"/>
      <c r="Z101" s="17"/>
      <c r="AA101" s="17"/>
      <c r="AB101" s="17"/>
    </row>
    <row r="102" spans="1:30" ht="15.75" customHeight="1">
      <c r="A102" s="163" t="s">
        <v>465</v>
      </c>
      <c r="B102" s="163" t="s">
        <v>105</v>
      </c>
      <c r="C102" s="152">
        <v>42</v>
      </c>
      <c r="D102" s="152">
        <v>2</v>
      </c>
      <c r="E102" s="152">
        <v>3</v>
      </c>
      <c r="F102" s="152">
        <f>Harambee!$E102*Harambee!$C102</f>
        <v>126</v>
      </c>
      <c r="G102" s="231" t="s">
        <v>478</v>
      </c>
      <c r="H102" s="163" t="s">
        <v>52</v>
      </c>
      <c r="I102" s="186" t="s">
        <v>342</v>
      </c>
      <c r="J102" s="17"/>
      <c r="K102" s="725"/>
      <c r="L102" s="699"/>
      <c r="M102" s="724"/>
      <c r="N102" s="17"/>
      <c r="O102" s="17"/>
      <c r="P102" s="17"/>
      <c r="Q102" s="17"/>
      <c r="R102" s="17"/>
      <c r="S102" s="17"/>
      <c r="T102" s="17"/>
      <c r="U102" s="17"/>
      <c r="V102" s="17"/>
      <c r="W102" s="17"/>
      <c r="X102" s="17"/>
      <c r="Y102" s="17"/>
      <c r="Z102" s="17"/>
      <c r="AA102" s="17"/>
      <c r="AB102" s="17"/>
    </row>
    <row r="103" spans="1:30" ht="15.75" customHeight="1">
      <c r="A103" s="163" t="s">
        <v>467</v>
      </c>
      <c r="B103" s="163" t="s">
        <v>105</v>
      </c>
      <c r="C103" s="152">
        <v>42</v>
      </c>
      <c r="D103" s="152">
        <v>2</v>
      </c>
      <c r="E103" s="152">
        <v>3</v>
      </c>
      <c r="F103" s="152">
        <f>Harambee!$E103*Harambee!$C103</f>
        <v>126</v>
      </c>
      <c r="G103" s="231" t="s">
        <v>478</v>
      </c>
      <c r="H103" s="163" t="s">
        <v>52</v>
      </c>
      <c r="I103" s="186" t="s">
        <v>342</v>
      </c>
      <c r="J103" s="17"/>
      <c r="K103" s="725"/>
      <c r="L103" s="699"/>
      <c r="M103" s="724"/>
      <c r="N103" s="17"/>
      <c r="O103" s="17"/>
      <c r="P103" s="17"/>
      <c r="Q103" s="17"/>
      <c r="R103" s="17"/>
      <c r="S103" s="17"/>
      <c r="T103" s="17"/>
      <c r="U103" s="17"/>
      <c r="V103" s="17"/>
      <c r="W103" s="17"/>
      <c r="X103" s="17"/>
      <c r="Y103" s="17"/>
      <c r="Z103" s="17"/>
      <c r="AA103" s="17"/>
      <c r="AB103" s="17"/>
    </row>
    <row r="104" spans="1:30" ht="15.75" customHeight="1">
      <c r="A104" s="163" t="s">
        <v>889</v>
      </c>
      <c r="B104" s="163" t="s">
        <v>105</v>
      </c>
      <c r="C104" s="152">
        <v>42</v>
      </c>
      <c r="D104" s="152">
        <v>2</v>
      </c>
      <c r="E104" s="152">
        <v>3</v>
      </c>
      <c r="F104" s="152">
        <f>Harambee!$E104*Harambee!$C104</f>
        <v>126</v>
      </c>
      <c r="G104" s="231" t="s">
        <v>478</v>
      </c>
      <c r="H104" s="163" t="s">
        <v>52</v>
      </c>
      <c r="I104" s="186" t="s">
        <v>342</v>
      </c>
      <c r="J104" s="17"/>
      <c r="K104" s="725"/>
      <c r="L104" s="699"/>
      <c r="M104" s="724"/>
      <c r="N104" s="17"/>
      <c r="O104" s="17"/>
      <c r="P104" s="17"/>
      <c r="Q104" s="17"/>
      <c r="R104" s="17"/>
      <c r="S104" s="17"/>
      <c r="T104" s="17"/>
      <c r="U104" s="17"/>
      <c r="V104" s="17"/>
      <c r="W104" s="17"/>
      <c r="X104" s="17"/>
      <c r="Y104" s="17"/>
      <c r="Z104" s="17"/>
      <c r="AA104" s="17"/>
      <c r="AB104" s="17"/>
    </row>
    <row r="105" spans="1:30" ht="15.75" customHeight="1">
      <c r="A105" s="163" t="s">
        <v>890</v>
      </c>
      <c r="B105" s="163" t="s">
        <v>105</v>
      </c>
      <c r="C105" s="152">
        <v>42</v>
      </c>
      <c r="D105" s="152">
        <v>2</v>
      </c>
      <c r="E105" s="152">
        <v>3</v>
      </c>
      <c r="F105" s="152">
        <f>Harambee!$E105*Harambee!$C105</f>
        <v>126</v>
      </c>
      <c r="G105" s="231" t="s">
        <v>478</v>
      </c>
      <c r="H105" s="163" t="s">
        <v>52</v>
      </c>
      <c r="I105" s="186" t="s">
        <v>342</v>
      </c>
      <c r="J105" s="17"/>
      <c r="K105" s="725"/>
      <c r="L105" s="699"/>
      <c r="M105" s="724"/>
      <c r="N105" s="17"/>
      <c r="O105" s="17"/>
      <c r="P105" s="17"/>
      <c r="Q105" s="17"/>
      <c r="R105" s="17"/>
      <c r="S105" s="17"/>
      <c r="T105" s="17"/>
      <c r="U105" s="17"/>
      <c r="V105" s="17"/>
      <c r="W105" s="17"/>
      <c r="X105" s="17"/>
      <c r="Y105" s="17"/>
      <c r="Z105" s="17"/>
      <c r="AA105" s="17"/>
      <c r="AB105" s="17"/>
    </row>
    <row r="106" spans="1:30" ht="15.75" customHeight="1">
      <c r="A106" s="163" t="s">
        <v>891</v>
      </c>
      <c r="B106" s="163" t="s">
        <v>105</v>
      </c>
      <c r="C106" s="152">
        <v>42</v>
      </c>
      <c r="D106" s="152">
        <v>2</v>
      </c>
      <c r="E106" s="152">
        <v>3</v>
      </c>
      <c r="F106" s="152">
        <f>Harambee!$E106*Harambee!$C106</f>
        <v>126</v>
      </c>
      <c r="G106" s="231" t="s">
        <v>478</v>
      </c>
      <c r="H106" s="163" t="s">
        <v>52</v>
      </c>
      <c r="I106" s="186" t="s">
        <v>342</v>
      </c>
      <c r="J106" s="17"/>
      <c r="K106" s="725"/>
      <c r="L106" s="699"/>
      <c r="M106" s="724"/>
      <c r="N106" s="17"/>
      <c r="O106" s="17"/>
      <c r="P106" s="17"/>
      <c r="Q106" s="17"/>
      <c r="R106" s="17"/>
      <c r="S106" s="17"/>
      <c r="T106" s="17"/>
      <c r="U106" s="17"/>
      <c r="V106" s="17"/>
      <c r="W106" s="17"/>
      <c r="X106" s="17"/>
      <c r="Y106" s="17"/>
      <c r="Z106" s="17"/>
      <c r="AA106" s="17"/>
      <c r="AB106" s="17"/>
    </row>
    <row r="107" spans="1:30" ht="15.75" customHeight="1">
      <c r="A107" s="163" t="s">
        <v>892</v>
      </c>
      <c r="B107" s="163" t="s">
        <v>105</v>
      </c>
      <c r="C107" s="152">
        <v>42</v>
      </c>
      <c r="D107" s="152">
        <v>2</v>
      </c>
      <c r="E107" s="152">
        <v>3</v>
      </c>
      <c r="F107" s="152">
        <f>Harambee!$E107*Harambee!$C107</f>
        <v>126</v>
      </c>
      <c r="G107" s="231" t="s">
        <v>478</v>
      </c>
      <c r="H107" s="163" t="s">
        <v>52</v>
      </c>
      <c r="I107" s="186" t="s">
        <v>342</v>
      </c>
      <c r="J107" s="17"/>
      <c r="K107" s="725"/>
      <c r="L107" s="699"/>
      <c r="M107" s="724"/>
      <c r="N107" s="17"/>
      <c r="O107" s="17"/>
      <c r="P107" s="17"/>
      <c r="Q107" s="17"/>
      <c r="R107" s="17"/>
      <c r="S107" s="17"/>
      <c r="T107" s="17"/>
      <c r="U107" s="17"/>
      <c r="V107" s="17"/>
      <c r="W107" s="17"/>
      <c r="X107" s="17"/>
      <c r="Y107" s="17"/>
      <c r="Z107" s="17"/>
      <c r="AA107" s="17"/>
      <c r="AB107" s="17"/>
    </row>
    <row r="108" spans="1:30" ht="15.75" customHeight="1">
      <c r="A108" s="163" t="s">
        <v>893</v>
      </c>
      <c r="B108" s="163" t="s">
        <v>105</v>
      </c>
      <c r="C108" s="152">
        <v>42</v>
      </c>
      <c r="D108" s="152">
        <v>2</v>
      </c>
      <c r="E108" s="152">
        <v>3</v>
      </c>
      <c r="F108" s="152">
        <f>Harambee!$E108*Harambee!$C108</f>
        <v>126</v>
      </c>
      <c r="G108" s="231" t="s">
        <v>478</v>
      </c>
      <c r="H108" s="163" t="s">
        <v>52</v>
      </c>
      <c r="I108" s="186" t="s">
        <v>342</v>
      </c>
      <c r="J108" s="17"/>
      <c r="K108" s="725"/>
      <c r="L108" s="699"/>
      <c r="M108" s="724"/>
      <c r="N108" s="17"/>
      <c r="O108" s="17"/>
      <c r="P108" s="17"/>
      <c r="Q108" s="17"/>
      <c r="R108" s="17"/>
      <c r="S108" s="17"/>
      <c r="T108" s="17"/>
      <c r="U108" s="17"/>
      <c r="V108" s="17"/>
      <c r="W108" s="17"/>
      <c r="X108" s="17"/>
      <c r="Y108" s="17"/>
      <c r="Z108" s="17"/>
      <c r="AA108" s="17"/>
      <c r="AB108" s="17"/>
    </row>
    <row r="109" spans="1:30" ht="15.75" customHeight="1">
      <c r="A109" s="163" t="s">
        <v>895</v>
      </c>
      <c r="B109" s="163" t="s">
        <v>105</v>
      </c>
      <c r="C109" s="152">
        <v>42</v>
      </c>
      <c r="D109" s="152">
        <v>2</v>
      </c>
      <c r="E109" s="152">
        <v>3</v>
      </c>
      <c r="F109" s="152">
        <f>Harambee!$E109*Harambee!$C109</f>
        <v>126</v>
      </c>
      <c r="G109" s="231" t="s">
        <v>478</v>
      </c>
      <c r="H109" s="163" t="s">
        <v>52</v>
      </c>
      <c r="I109" s="186"/>
      <c r="J109" s="17"/>
      <c r="K109" s="725"/>
      <c r="L109" s="699"/>
      <c r="M109" s="724"/>
      <c r="N109" s="17"/>
      <c r="O109" s="17"/>
      <c r="P109" s="17"/>
      <c r="Q109" s="17"/>
      <c r="R109" s="17"/>
      <c r="S109" s="17"/>
      <c r="T109" s="17"/>
      <c r="U109" s="17"/>
      <c r="V109" s="17"/>
      <c r="W109" s="17"/>
      <c r="X109" s="17"/>
      <c r="Y109" s="17"/>
      <c r="Z109" s="17"/>
      <c r="AA109" s="17"/>
      <c r="AB109" s="17"/>
    </row>
    <row r="110" spans="1:30" ht="15.75" customHeight="1">
      <c r="A110" s="163" t="s">
        <v>896</v>
      </c>
      <c r="B110" s="163" t="s">
        <v>105</v>
      </c>
      <c r="C110" s="152">
        <v>42</v>
      </c>
      <c r="D110" s="152">
        <v>2</v>
      </c>
      <c r="E110" s="152">
        <v>3</v>
      </c>
      <c r="F110" s="152">
        <f>Harambee!$E110*Harambee!$C110</f>
        <v>126</v>
      </c>
      <c r="G110" s="231" t="s">
        <v>478</v>
      </c>
      <c r="H110" s="163" t="s">
        <v>52</v>
      </c>
      <c r="I110" s="186"/>
      <c r="J110" s="17"/>
      <c r="K110" s="725"/>
      <c r="L110" s="699"/>
      <c r="M110" s="724"/>
      <c r="N110" s="17"/>
      <c r="O110" s="17"/>
      <c r="P110" s="17"/>
      <c r="Q110" s="17"/>
      <c r="R110" s="17"/>
      <c r="S110" s="17"/>
      <c r="T110" s="17"/>
      <c r="U110" s="17"/>
      <c r="V110" s="17"/>
      <c r="W110" s="17"/>
      <c r="X110" s="17"/>
      <c r="Y110" s="17"/>
      <c r="Z110" s="17"/>
      <c r="AA110" s="17"/>
      <c r="AB110" s="17"/>
    </row>
    <row r="111" spans="1:30" ht="15.75" customHeight="1">
      <c r="A111" s="163" t="s">
        <v>469</v>
      </c>
      <c r="B111" s="163" t="s">
        <v>97</v>
      </c>
      <c r="C111" s="152">
        <v>42</v>
      </c>
      <c r="D111" s="152">
        <v>2</v>
      </c>
      <c r="E111" s="152">
        <v>4</v>
      </c>
      <c r="F111" s="152">
        <f>Harambee!$E111*Harambee!$C111</f>
        <v>168</v>
      </c>
      <c r="G111" s="231" t="s">
        <v>940</v>
      </c>
      <c r="H111" s="163" t="s">
        <v>54</v>
      </c>
      <c r="I111" s="186" t="s">
        <v>342</v>
      </c>
      <c r="J111" s="17"/>
      <c r="K111" s="725"/>
      <c r="L111" s="699"/>
      <c r="M111" s="724"/>
      <c r="N111" s="17"/>
      <c r="O111" s="17"/>
      <c r="P111" s="17"/>
      <c r="Q111" s="17"/>
      <c r="R111" s="17"/>
      <c r="S111" s="17"/>
      <c r="T111" s="17"/>
      <c r="U111" s="17"/>
      <c r="V111" s="17"/>
      <c r="W111" s="17"/>
      <c r="X111" s="17"/>
      <c r="Y111" s="17"/>
      <c r="Z111" s="17"/>
      <c r="AA111" s="17"/>
      <c r="AB111" s="17"/>
    </row>
    <row r="112" spans="1:30" ht="15.75" customHeight="1">
      <c r="A112" s="163" t="s">
        <v>470</v>
      </c>
      <c r="B112" s="163" t="s">
        <v>97</v>
      </c>
      <c r="C112" s="152">
        <v>42</v>
      </c>
      <c r="D112" s="152">
        <v>2</v>
      </c>
      <c r="E112" s="152">
        <v>3</v>
      </c>
      <c r="F112" s="152">
        <f>Harambee!$E112*Harambee!$C112</f>
        <v>126</v>
      </c>
      <c r="G112" s="231" t="s">
        <v>478</v>
      </c>
      <c r="H112" s="163" t="s">
        <v>52</v>
      </c>
      <c r="I112" s="186" t="s">
        <v>342</v>
      </c>
      <c r="J112" s="17"/>
      <c r="K112" s="725"/>
      <c r="L112" s="699"/>
      <c r="M112" s="724"/>
      <c r="N112" s="17"/>
      <c r="O112" s="17"/>
      <c r="P112" s="17"/>
      <c r="Q112" s="17"/>
      <c r="R112" s="17"/>
      <c r="S112" s="17"/>
      <c r="T112" s="17"/>
      <c r="U112" s="17"/>
      <c r="V112" s="17"/>
      <c r="W112" s="17"/>
      <c r="X112" s="17"/>
      <c r="Y112" s="17"/>
      <c r="Z112" s="17"/>
      <c r="AA112" s="17"/>
      <c r="AB112" s="17"/>
    </row>
    <row r="113" spans="1:28" ht="15.75" customHeight="1">
      <c r="A113" s="163" t="s">
        <v>899</v>
      </c>
      <c r="B113" s="163" t="s">
        <v>105</v>
      </c>
      <c r="C113" s="152">
        <v>42</v>
      </c>
      <c r="D113" s="152">
        <v>2</v>
      </c>
      <c r="E113" s="152">
        <v>3</v>
      </c>
      <c r="F113" s="152">
        <f>Harambee!$E113*Harambee!$C113</f>
        <v>126</v>
      </c>
      <c r="G113" s="231" t="s">
        <v>478</v>
      </c>
      <c r="H113" s="163" t="s">
        <v>52</v>
      </c>
      <c r="I113" s="186" t="s">
        <v>342</v>
      </c>
      <c r="J113" s="17"/>
      <c r="K113" s="725"/>
      <c r="L113" s="699"/>
      <c r="M113" s="724"/>
      <c r="N113" s="17"/>
      <c r="O113" s="17"/>
      <c r="P113" s="17"/>
      <c r="Q113" s="17"/>
      <c r="R113" s="17"/>
      <c r="S113" s="17"/>
      <c r="T113" s="17"/>
      <c r="U113" s="17"/>
      <c r="V113" s="17"/>
      <c r="W113" s="17"/>
      <c r="X113" s="17"/>
      <c r="Y113" s="17"/>
      <c r="Z113" s="17"/>
      <c r="AA113" s="17"/>
      <c r="AB113" s="17"/>
    </row>
    <row r="114" spans="1:28" ht="15.75" customHeight="1">
      <c r="A114" s="163" t="s">
        <v>900</v>
      </c>
      <c r="B114" s="163" t="s">
        <v>105</v>
      </c>
      <c r="C114" s="152">
        <v>42</v>
      </c>
      <c r="D114" s="152">
        <v>2</v>
      </c>
      <c r="E114" s="152">
        <v>3</v>
      </c>
      <c r="F114" s="152">
        <f>Harambee!$E114*Harambee!$C114</f>
        <v>126</v>
      </c>
      <c r="G114" s="281" t="s">
        <v>478</v>
      </c>
      <c r="H114" s="163" t="s">
        <v>52</v>
      </c>
      <c r="I114" s="186" t="s">
        <v>342</v>
      </c>
      <c r="J114" s="17"/>
      <c r="K114" s="725"/>
      <c r="L114" s="699"/>
      <c r="M114" s="724"/>
      <c r="N114" s="17"/>
      <c r="O114" s="17"/>
      <c r="P114" s="17"/>
      <c r="Q114" s="17"/>
      <c r="R114" s="17"/>
      <c r="S114" s="17"/>
      <c r="T114" s="17"/>
      <c r="U114" s="17"/>
      <c r="V114" s="17"/>
      <c r="W114" s="17"/>
      <c r="X114" s="17"/>
      <c r="Y114" s="17"/>
      <c r="Z114" s="17"/>
      <c r="AA114" s="17"/>
      <c r="AB114" s="17"/>
    </row>
    <row r="115" spans="1:28" ht="15.75" customHeight="1">
      <c r="A115" s="163" t="s">
        <v>901</v>
      </c>
      <c r="B115" s="163" t="s">
        <v>105</v>
      </c>
      <c r="C115" s="152">
        <v>42</v>
      </c>
      <c r="D115" s="152">
        <v>2</v>
      </c>
      <c r="E115" s="152">
        <v>3</v>
      </c>
      <c r="F115" s="152">
        <f>Harambee!$E115*Harambee!$C115</f>
        <v>126</v>
      </c>
      <c r="G115" s="281" t="s">
        <v>478</v>
      </c>
      <c r="H115" s="163" t="s">
        <v>52</v>
      </c>
      <c r="I115" s="186" t="s">
        <v>342</v>
      </c>
      <c r="J115" s="17"/>
      <c r="K115" s="725"/>
      <c r="L115" s="699"/>
      <c r="M115" s="724"/>
      <c r="N115" s="17"/>
      <c r="O115" s="17"/>
      <c r="P115" s="17"/>
      <c r="Q115" s="17"/>
      <c r="R115" s="17"/>
      <c r="S115" s="17"/>
      <c r="T115" s="17"/>
      <c r="U115" s="17"/>
      <c r="V115" s="17"/>
      <c r="W115" s="17"/>
      <c r="X115" s="17"/>
      <c r="Y115" s="17"/>
      <c r="Z115" s="17"/>
      <c r="AA115" s="17"/>
      <c r="AB115" s="17"/>
    </row>
    <row r="116" spans="1:28" ht="15.75" customHeight="1">
      <c r="A116" s="163" t="s">
        <v>902</v>
      </c>
      <c r="B116" s="163" t="s">
        <v>105</v>
      </c>
      <c r="C116" s="152">
        <v>42</v>
      </c>
      <c r="D116" s="152">
        <v>2</v>
      </c>
      <c r="E116" s="152">
        <v>3</v>
      </c>
      <c r="F116" s="152">
        <f>Harambee!$E116*Harambee!$C116</f>
        <v>126</v>
      </c>
      <c r="G116" s="281" t="s">
        <v>478</v>
      </c>
      <c r="H116" s="163" t="s">
        <v>52</v>
      </c>
      <c r="I116" s="186" t="s">
        <v>342</v>
      </c>
      <c r="J116" s="17"/>
      <c r="K116" s="725"/>
      <c r="L116" s="699"/>
      <c r="M116" s="724"/>
      <c r="N116" s="17"/>
      <c r="O116" s="17"/>
      <c r="P116" s="17"/>
      <c r="Q116" s="17"/>
      <c r="R116" s="17"/>
      <c r="S116" s="17"/>
      <c r="T116" s="17"/>
      <c r="U116" s="17"/>
      <c r="V116" s="17"/>
      <c r="W116" s="17"/>
      <c r="X116" s="17"/>
      <c r="Y116" s="17"/>
      <c r="Z116" s="17"/>
      <c r="AA116" s="17"/>
      <c r="AB116" s="17"/>
    </row>
    <row r="117" spans="1:28" ht="15.75" customHeight="1">
      <c r="A117" s="163" t="s">
        <v>903</v>
      </c>
      <c r="B117" s="163" t="s">
        <v>105</v>
      </c>
      <c r="C117" s="152">
        <v>42</v>
      </c>
      <c r="D117" s="152">
        <v>2</v>
      </c>
      <c r="E117" s="152">
        <v>3</v>
      </c>
      <c r="F117" s="152">
        <f>Harambee!$E117*Harambee!$C117</f>
        <v>126</v>
      </c>
      <c r="G117" s="281" t="s">
        <v>478</v>
      </c>
      <c r="H117" s="163" t="s">
        <v>52</v>
      </c>
      <c r="I117" s="186" t="s">
        <v>342</v>
      </c>
      <c r="J117" s="17"/>
      <c r="K117" s="725"/>
      <c r="L117" s="699"/>
      <c r="M117" s="724"/>
      <c r="N117" s="17"/>
      <c r="O117" s="17"/>
      <c r="P117" s="17"/>
      <c r="Q117" s="17"/>
      <c r="R117" s="17"/>
      <c r="S117" s="17"/>
      <c r="T117" s="17"/>
      <c r="U117" s="17"/>
      <c r="V117" s="17"/>
      <c r="W117" s="17"/>
      <c r="X117" s="17"/>
      <c r="Y117" s="17"/>
      <c r="Z117" s="17"/>
      <c r="AA117" s="17"/>
      <c r="AB117" s="17"/>
    </row>
    <row r="118" spans="1:28" ht="15.75" customHeight="1">
      <c r="A118" s="163" t="s">
        <v>905</v>
      </c>
      <c r="B118" s="163" t="s">
        <v>105</v>
      </c>
      <c r="C118" s="152">
        <v>42</v>
      </c>
      <c r="D118" s="152">
        <v>2</v>
      </c>
      <c r="E118" s="152">
        <v>3</v>
      </c>
      <c r="F118" s="152">
        <f>Harambee!$E118*Harambee!$C118</f>
        <v>126</v>
      </c>
      <c r="G118" s="281" t="s">
        <v>478</v>
      </c>
      <c r="H118" s="163" t="s">
        <v>52</v>
      </c>
      <c r="I118" s="186" t="s">
        <v>342</v>
      </c>
      <c r="J118" s="17"/>
      <c r="K118" s="725"/>
      <c r="L118" s="699"/>
      <c r="M118" s="724"/>
      <c r="N118" s="17"/>
      <c r="O118" s="17"/>
      <c r="P118" s="17"/>
      <c r="Q118" s="17"/>
      <c r="R118" s="17"/>
      <c r="S118" s="17"/>
      <c r="T118" s="17"/>
      <c r="U118" s="17"/>
      <c r="V118" s="17"/>
      <c r="W118" s="17"/>
      <c r="X118" s="17"/>
      <c r="Y118" s="17"/>
      <c r="Z118" s="17"/>
      <c r="AA118" s="17"/>
      <c r="AB118" s="17"/>
    </row>
    <row r="119" spans="1:28" ht="15.75" customHeight="1">
      <c r="A119" s="163" t="s">
        <v>906</v>
      </c>
      <c r="B119" s="163" t="s">
        <v>105</v>
      </c>
      <c r="C119" s="152">
        <v>42</v>
      </c>
      <c r="D119" s="152">
        <v>2</v>
      </c>
      <c r="E119" s="152">
        <v>3</v>
      </c>
      <c r="F119" s="152">
        <f>Harambee!$E119*Harambee!$C119</f>
        <v>126</v>
      </c>
      <c r="G119" s="281" t="s">
        <v>478</v>
      </c>
      <c r="H119" s="163" t="s">
        <v>52</v>
      </c>
      <c r="I119" s="186" t="s">
        <v>342</v>
      </c>
      <c r="J119" s="17"/>
      <c r="K119" s="725"/>
      <c r="L119" s="699"/>
      <c r="M119" s="724"/>
      <c r="N119" s="17"/>
      <c r="O119" s="17"/>
      <c r="P119" s="17"/>
      <c r="Q119" s="17"/>
      <c r="R119" s="17"/>
      <c r="S119" s="17"/>
      <c r="T119" s="17"/>
      <c r="U119" s="17"/>
      <c r="V119" s="17"/>
      <c r="W119" s="17"/>
      <c r="X119" s="17"/>
      <c r="Y119" s="17"/>
      <c r="Z119" s="17"/>
      <c r="AA119" s="17"/>
      <c r="AB119" s="17"/>
    </row>
    <row r="120" spans="1:28" ht="15.75" customHeight="1">
      <c r="A120" s="163" t="s">
        <v>942</v>
      </c>
      <c r="B120" s="163" t="s">
        <v>105</v>
      </c>
      <c r="C120" s="152">
        <v>42</v>
      </c>
      <c r="D120" s="152">
        <v>1</v>
      </c>
      <c r="E120" s="152">
        <v>1.5</v>
      </c>
      <c r="F120" s="152">
        <f>Harambee!$E120*Harambee!$C120</f>
        <v>63</v>
      </c>
      <c r="G120" s="281" t="s">
        <v>478</v>
      </c>
      <c r="H120" s="163" t="s">
        <v>52</v>
      </c>
      <c r="I120" s="186" t="s">
        <v>342</v>
      </c>
      <c r="J120" s="17"/>
      <c r="K120" s="725"/>
      <c r="L120" s="699"/>
      <c r="M120" s="724"/>
      <c r="N120" s="17"/>
      <c r="O120" s="17"/>
      <c r="P120" s="17"/>
      <c r="Q120" s="17"/>
      <c r="R120" s="17"/>
      <c r="S120" s="17"/>
      <c r="T120" s="17"/>
      <c r="U120" s="17"/>
      <c r="V120" s="17"/>
      <c r="W120" s="17"/>
      <c r="X120" s="17"/>
      <c r="Y120" s="17"/>
      <c r="Z120" s="17"/>
      <c r="AA120" s="17"/>
      <c r="AB120" s="17"/>
    </row>
    <row r="121" spans="1:28" ht="15.75" customHeight="1">
      <c r="A121" s="163" t="s">
        <v>943</v>
      </c>
      <c r="B121" s="163" t="s">
        <v>105</v>
      </c>
      <c r="C121" s="152">
        <v>42</v>
      </c>
      <c r="D121" s="152">
        <v>1</v>
      </c>
      <c r="E121" s="152">
        <v>1.5</v>
      </c>
      <c r="F121" s="152">
        <f>Harambee!$E121*Harambee!$C121</f>
        <v>63</v>
      </c>
      <c r="G121" s="281" t="s">
        <v>478</v>
      </c>
      <c r="H121" s="163" t="s">
        <v>52</v>
      </c>
      <c r="I121" s="186" t="s">
        <v>342</v>
      </c>
      <c r="J121" s="17"/>
      <c r="K121" s="725"/>
      <c r="L121" s="699"/>
      <c r="M121" s="724"/>
      <c r="N121" s="17"/>
      <c r="O121" s="17"/>
      <c r="P121" s="17"/>
      <c r="Q121" s="17"/>
      <c r="R121" s="17"/>
      <c r="S121" s="17"/>
      <c r="T121" s="17"/>
      <c r="U121" s="17"/>
      <c r="V121" s="17"/>
      <c r="W121" s="17"/>
      <c r="X121" s="17"/>
      <c r="Y121" s="17"/>
      <c r="Z121" s="17"/>
      <c r="AA121" s="17"/>
      <c r="AB121" s="17"/>
    </row>
    <row r="122" spans="1:28" ht="15.75" customHeight="1">
      <c r="A122" s="163" t="s">
        <v>944</v>
      </c>
      <c r="B122" s="163" t="s">
        <v>105</v>
      </c>
      <c r="C122" s="152">
        <v>42</v>
      </c>
      <c r="D122" s="152">
        <v>1</v>
      </c>
      <c r="E122" s="152">
        <v>1.5</v>
      </c>
      <c r="F122" s="152">
        <f>Harambee!$E122*Harambee!$C122</f>
        <v>63</v>
      </c>
      <c r="G122" s="281" t="s">
        <v>478</v>
      </c>
      <c r="H122" s="163" t="s">
        <v>52</v>
      </c>
      <c r="I122" s="186" t="s">
        <v>342</v>
      </c>
      <c r="J122" s="17"/>
      <c r="K122" s="725"/>
      <c r="L122" s="699"/>
      <c r="M122" s="724"/>
      <c r="N122" s="17"/>
      <c r="O122" s="17"/>
      <c r="P122" s="17"/>
      <c r="Q122" s="17"/>
      <c r="R122" s="17"/>
      <c r="S122" s="17"/>
      <c r="T122" s="17"/>
      <c r="U122" s="17"/>
      <c r="V122" s="17"/>
      <c r="W122" s="17"/>
      <c r="X122" s="17"/>
      <c r="Y122" s="17"/>
      <c r="Z122" s="17"/>
      <c r="AA122" s="17"/>
      <c r="AB122" s="17"/>
    </row>
    <row r="123" spans="1:28" ht="15.75" customHeight="1">
      <c r="A123" s="163" t="s">
        <v>945</v>
      </c>
      <c r="B123" s="163" t="s">
        <v>105</v>
      </c>
      <c r="C123" s="152">
        <v>42</v>
      </c>
      <c r="D123" s="152">
        <v>1</v>
      </c>
      <c r="E123" s="152">
        <v>1.5</v>
      </c>
      <c r="F123" s="152">
        <f>Harambee!$E123*Harambee!$C123</f>
        <v>63</v>
      </c>
      <c r="G123" s="281" t="s">
        <v>478</v>
      </c>
      <c r="H123" s="163" t="s">
        <v>52</v>
      </c>
      <c r="I123" s="186" t="s">
        <v>342</v>
      </c>
      <c r="J123" s="17"/>
      <c r="K123" s="725"/>
      <c r="L123" s="699"/>
      <c r="M123" s="724"/>
      <c r="N123" s="17"/>
      <c r="O123" s="17"/>
      <c r="P123" s="17"/>
      <c r="Q123" s="17"/>
      <c r="R123" s="17"/>
      <c r="S123" s="17"/>
      <c r="T123" s="17"/>
      <c r="U123" s="17"/>
      <c r="V123" s="17"/>
      <c r="W123" s="17"/>
      <c r="X123" s="17"/>
      <c r="Y123" s="17"/>
      <c r="Z123" s="17"/>
      <c r="AA123" s="17"/>
      <c r="AB123" s="17"/>
    </row>
    <row r="124" spans="1:28" ht="15.75" customHeight="1">
      <c r="A124" s="163" t="s">
        <v>946</v>
      </c>
      <c r="B124" s="163" t="s">
        <v>97</v>
      </c>
      <c r="C124" s="152">
        <v>8</v>
      </c>
      <c r="D124" s="152">
        <v>1</v>
      </c>
      <c r="E124" s="152">
        <v>1.5</v>
      </c>
      <c r="F124" s="152">
        <f>Harambee!$E124*Harambee!$C124</f>
        <v>12</v>
      </c>
      <c r="G124" s="231" t="s">
        <v>937</v>
      </c>
      <c r="H124" s="163" t="s">
        <v>102</v>
      </c>
      <c r="I124" s="186">
        <f>Constants!$B$6</f>
        <v>50</v>
      </c>
      <c r="J124" s="17"/>
      <c r="K124" s="725"/>
      <c r="L124" s="699"/>
      <c r="M124" s="724"/>
      <c r="N124" s="17"/>
      <c r="O124" s="17"/>
      <c r="P124" s="17"/>
      <c r="Q124" s="17"/>
      <c r="R124" s="17"/>
      <c r="S124" s="17"/>
      <c r="T124" s="17"/>
      <c r="U124" s="17"/>
      <c r="V124" s="17"/>
      <c r="W124" s="17"/>
      <c r="X124" s="17"/>
      <c r="Y124" s="17"/>
      <c r="Z124" s="17"/>
      <c r="AA124" s="17"/>
      <c r="AB124" s="17"/>
    </row>
    <row r="125" spans="1:28" ht="15.75" customHeight="1">
      <c r="A125" s="163" t="s">
        <v>947</v>
      </c>
      <c r="B125" s="163" t="s">
        <v>97</v>
      </c>
      <c r="C125" s="152">
        <v>8</v>
      </c>
      <c r="D125" s="152">
        <v>1</v>
      </c>
      <c r="E125" s="152">
        <v>1.5</v>
      </c>
      <c r="F125" s="152">
        <f>Harambee!$E125*Harambee!$C125</f>
        <v>12</v>
      </c>
      <c r="G125" s="231" t="s">
        <v>937</v>
      </c>
      <c r="H125" s="163" t="s">
        <v>102</v>
      </c>
      <c r="I125" s="186">
        <f>Constants!$B$6</f>
        <v>50</v>
      </c>
      <c r="J125" s="17"/>
      <c r="K125" s="725"/>
      <c r="L125" s="699"/>
      <c r="M125" s="724"/>
      <c r="N125" s="17"/>
      <c r="O125" s="17"/>
      <c r="P125" s="17"/>
      <c r="Q125" s="17"/>
      <c r="R125" s="17"/>
      <c r="S125" s="17"/>
      <c r="T125" s="17"/>
      <c r="U125" s="17"/>
      <c r="V125" s="17"/>
      <c r="W125" s="17"/>
      <c r="X125" s="17"/>
      <c r="Y125" s="17"/>
      <c r="Z125" s="17"/>
      <c r="AA125" s="17"/>
      <c r="AB125" s="17"/>
    </row>
    <row r="126" spans="1:28" ht="15.75" customHeight="1">
      <c r="A126" s="163" t="s">
        <v>948</v>
      </c>
      <c r="B126" s="163" t="s">
        <v>105</v>
      </c>
      <c r="C126" s="152">
        <v>8</v>
      </c>
      <c r="D126" s="152">
        <v>1</v>
      </c>
      <c r="E126" s="152">
        <v>1.5</v>
      </c>
      <c r="F126" s="152">
        <f>Harambee!$E126*Harambee!$C126</f>
        <v>12</v>
      </c>
      <c r="G126" s="231" t="s">
        <v>478</v>
      </c>
      <c r="H126" s="163" t="s">
        <v>52</v>
      </c>
      <c r="I126" s="186" t="s">
        <v>342</v>
      </c>
      <c r="J126" s="17"/>
      <c r="K126" s="725"/>
      <c r="L126" s="699"/>
      <c r="M126" s="724"/>
      <c r="N126" s="17"/>
      <c r="O126" s="17"/>
      <c r="P126" s="17"/>
      <c r="Q126" s="17"/>
      <c r="R126" s="17"/>
      <c r="S126" s="17"/>
      <c r="T126" s="17"/>
      <c r="U126" s="17"/>
      <c r="V126" s="17"/>
      <c r="W126" s="17"/>
      <c r="X126" s="17"/>
      <c r="Y126" s="17"/>
      <c r="Z126" s="17"/>
      <c r="AA126" s="17"/>
      <c r="AB126" s="17"/>
    </row>
    <row r="127" spans="1:28" ht="15.75" customHeight="1">
      <c r="A127" s="163" t="s">
        <v>949</v>
      </c>
      <c r="B127" s="163" t="s">
        <v>105</v>
      </c>
      <c r="C127" s="152">
        <v>8</v>
      </c>
      <c r="D127" s="152">
        <v>1</v>
      </c>
      <c r="E127" s="152">
        <v>1.5</v>
      </c>
      <c r="F127" s="152">
        <f>Harambee!$E127*Harambee!$C127</f>
        <v>12</v>
      </c>
      <c r="G127" s="231" t="s">
        <v>478</v>
      </c>
      <c r="H127" s="163" t="s">
        <v>52</v>
      </c>
      <c r="I127" s="186" t="s">
        <v>342</v>
      </c>
      <c r="J127" s="17"/>
      <c r="K127" s="725"/>
      <c r="L127" s="699"/>
      <c r="M127" s="724"/>
      <c r="N127" s="17"/>
      <c r="O127" s="17"/>
      <c r="P127" s="17"/>
      <c r="Q127" s="17"/>
      <c r="R127" s="17"/>
      <c r="S127" s="17"/>
      <c r="T127" s="17"/>
      <c r="U127" s="17"/>
      <c r="V127" s="17"/>
      <c r="W127" s="17"/>
      <c r="X127" s="17"/>
      <c r="Y127" s="17"/>
      <c r="Z127" s="17"/>
      <c r="AA127" s="17"/>
      <c r="AB127" s="17"/>
    </row>
    <row r="128" spans="1:28" ht="15.75" customHeight="1">
      <c r="A128" s="163" t="s">
        <v>950</v>
      </c>
      <c r="B128" s="163" t="s">
        <v>105</v>
      </c>
      <c r="C128" s="152">
        <v>8</v>
      </c>
      <c r="D128" s="152">
        <v>1</v>
      </c>
      <c r="E128" s="152">
        <v>1.5</v>
      </c>
      <c r="F128" s="152">
        <f>Harambee!$E128*Harambee!$C128</f>
        <v>12</v>
      </c>
      <c r="G128" s="231" t="s">
        <v>478</v>
      </c>
      <c r="H128" s="163" t="s">
        <v>52</v>
      </c>
      <c r="I128" s="186" t="s">
        <v>342</v>
      </c>
      <c r="J128" s="17"/>
      <c r="K128" s="725"/>
      <c r="L128" s="699"/>
      <c r="M128" s="724"/>
      <c r="N128" s="17"/>
      <c r="O128" s="17"/>
      <c r="P128" s="17"/>
      <c r="Q128" s="17"/>
      <c r="R128" s="17"/>
      <c r="S128" s="17"/>
      <c r="T128" s="17"/>
      <c r="U128" s="17"/>
      <c r="V128" s="17"/>
      <c r="W128" s="17"/>
      <c r="X128" s="17"/>
      <c r="Y128" s="17"/>
      <c r="Z128" s="17"/>
      <c r="AA128" s="17"/>
      <c r="AB128" s="17"/>
    </row>
    <row r="129" spans="1:30" ht="15.75" customHeight="1">
      <c r="A129" s="163" t="s">
        <v>951</v>
      </c>
      <c r="B129" s="163" t="s">
        <v>105</v>
      </c>
      <c r="C129" s="152">
        <v>8</v>
      </c>
      <c r="D129" s="152">
        <v>1</v>
      </c>
      <c r="E129" s="152">
        <v>1.5</v>
      </c>
      <c r="F129" s="152">
        <f>Harambee!$E129*Harambee!$C129</f>
        <v>12</v>
      </c>
      <c r="G129" s="231" t="s">
        <v>478</v>
      </c>
      <c r="H129" s="163" t="s">
        <v>52</v>
      </c>
      <c r="I129" s="186" t="s">
        <v>342</v>
      </c>
      <c r="J129" s="17"/>
      <c r="K129" s="725"/>
      <c r="L129" s="699"/>
      <c r="M129" s="724"/>
      <c r="N129" s="17"/>
      <c r="O129" s="17"/>
      <c r="P129" s="17"/>
      <c r="Q129" s="17"/>
      <c r="R129" s="17"/>
      <c r="S129" s="17"/>
      <c r="T129" s="17"/>
      <c r="U129" s="17"/>
      <c r="V129" s="17"/>
      <c r="W129" s="17"/>
      <c r="X129" s="17"/>
      <c r="Y129" s="17"/>
      <c r="Z129" s="17"/>
      <c r="AA129" s="17"/>
      <c r="AB129" s="17"/>
    </row>
    <row r="130" spans="1:30" ht="15.75" customHeight="1">
      <c r="A130" s="163" t="s">
        <v>952</v>
      </c>
      <c r="B130" s="163" t="s">
        <v>105</v>
      </c>
      <c r="C130" s="152">
        <v>8</v>
      </c>
      <c r="D130" s="152">
        <v>1</v>
      </c>
      <c r="E130" s="152">
        <v>1.5</v>
      </c>
      <c r="F130" s="152">
        <f>Harambee!$E130*Harambee!$C130</f>
        <v>12</v>
      </c>
      <c r="G130" s="231" t="s">
        <v>478</v>
      </c>
      <c r="H130" s="163" t="s">
        <v>52</v>
      </c>
      <c r="I130" s="186" t="s">
        <v>342</v>
      </c>
      <c r="J130" s="17"/>
      <c r="K130" s="725"/>
      <c r="L130" s="699"/>
      <c r="M130" s="724"/>
      <c r="N130" s="17"/>
      <c r="O130" s="17"/>
      <c r="P130" s="17"/>
      <c r="Q130" s="17"/>
      <c r="R130" s="17"/>
      <c r="S130" s="17"/>
      <c r="T130" s="17"/>
      <c r="U130" s="17"/>
      <c r="V130" s="17"/>
      <c r="W130" s="17"/>
      <c r="X130" s="17"/>
      <c r="Y130" s="17"/>
      <c r="Z130" s="17"/>
      <c r="AA130" s="17"/>
      <c r="AB130" s="17"/>
    </row>
    <row r="131" spans="1:30" ht="15.75" customHeight="1">
      <c r="A131" s="163" t="s">
        <v>953</v>
      </c>
      <c r="B131" s="163" t="s">
        <v>105</v>
      </c>
      <c r="C131" s="152">
        <v>8</v>
      </c>
      <c r="D131" s="152">
        <v>1</v>
      </c>
      <c r="E131" s="152">
        <v>1.5</v>
      </c>
      <c r="F131" s="152">
        <f>Harambee!$E131*Harambee!$C131</f>
        <v>12</v>
      </c>
      <c r="G131" s="231" t="s">
        <v>478</v>
      </c>
      <c r="H131" s="163" t="s">
        <v>52</v>
      </c>
      <c r="I131" s="186" t="s">
        <v>342</v>
      </c>
      <c r="J131" s="17"/>
      <c r="K131" s="725"/>
      <c r="L131" s="699"/>
      <c r="M131" s="724"/>
      <c r="N131" s="17"/>
      <c r="O131" s="17"/>
      <c r="P131" s="17"/>
      <c r="Q131" s="17"/>
      <c r="R131" s="17"/>
      <c r="S131" s="17"/>
      <c r="T131" s="17"/>
      <c r="U131" s="17"/>
      <c r="V131" s="17"/>
      <c r="W131" s="17"/>
      <c r="X131" s="17"/>
      <c r="Y131" s="17"/>
      <c r="Z131" s="17"/>
      <c r="AA131" s="17"/>
      <c r="AB131" s="17"/>
    </row>
    <row r="132" spans="1:30" ht="15.75" customHeight="1">
      <c r="A132" s="163" t="s">
        <v>954</v>
      </c>
      <c r="B132" s="163" t="s">
        <v>105</v>
      </c>
      <c r="C132" s="152">
        <v>8</v>
      </c>
      <c r="D132" s="152">
        <v>1</v>
      </c>
      <c r="E132" s="152">
        <v>1.5</v>
      </c>
      <c r="F132" s="152">
        <f>Harambee!$E132*Harambee!$C132</f>
        <v>12</v>
      </c>
      <c r="G132" s="231" t="s">
        <v>478</v>
      </c>
      <c r="H132" s="163" t="s">
        <v>52</v>
      </c>
      <c r="I132" s="186" t="s">
        <v>342</v>
      </c>
      <c r="J132" s="17"/>
      <c r="K132" s="725"/>
      <c r="L132" s="699"/>
      <c r="M132" s="724"/>
      <c r="N132" s="17"/>
      <c r="O132" s="17"/>
      <c r="P132" s="17"/>
      <c r="Q132" s="17"/>
      <c r="R132" s="17"/>
      <c r="S132" s="17"/>
      <c r="T132" s="17"/>
      <c r="U132" s="17"/>
      <c r="V132" s="17"/>
      <c r="W132" s="17"/>
      <c r="X132" s="17"/>
      <c r="Y132" s="17"/>
      <c r="Z132" s="17"/>
      <c r="AA132" s="17"/>
      <c r="AB132" s="17"/>
    </row>
    <row r="133" spans="1:30" ht="15.75" customHeight="1">
      <c r="A133" s="163" t="s">
        <v>955</v>
      </c>
      <c r="B133" s="163" t="s">
        <v>105</v>
      </c>
      <c r="C133" s="152">
        <v>8</v>
      </c>
      <c r="D133" s="152">
        <v>1</v>
      </c>
      <c r="E133" s="152">
        <v>1.5</v>
      </c>
      <c r="F133" s="152">
        <f>Harambee!$E133*Harambee!$C133</f>
        <v>12</v>
      </c>
      <c r="G133" s="231" t="s">
        <v>478</v>
      </c>
      <c r="H133" s="163" t="s">
        <v>52</v>
      </c>
      <c r="I133" s="186" t="s">
        <v>342</v>
      </c>
      <c r="J133" s="17"/>
      <c r="K133" s="725"/>
      <c r="L133" s="699"/>
      <c r="M133" s="724"/>
      <c r="N133" s="17"/>
      <c r="O133" s="17"/>
      <c r="P133" s="17"/>
      <c r="Q133" s="17"/>
      <c r="R133" s="17"/>
      <c r="S133" s="17"/>
      <c r="T133" s="17"/>
      <c r="U133" s="17"/>
      <c r="V133" s="17"/>
      <c r="W133" s="17"/>
      <c r="X133" s="17"/>
      <c r="Y133" s="17"/>
      <c r="Z133" s="17"/>
      <c r="AA133" s="17"/>
      <c r="AB133" s="17"/>
    </row>
    <row r="134" spans="1:30" ht="15.75" customHeight="1">
      <c r="A134" s="163" t="s">
        <v>956</v>
      </c>
      <c r="B134" s="163" t="s">
        <v>105</v>
      </c>
      <c r="C134" s="152">
        <v>8</v>
      </c>
      <c r="D134" s="152">
        <v>1</v>
      </c>
      <c r="E134" s="152">
        <v>1.5</v>
      </c>
      <c r="F134" s="152">
        <f>Harambee!$E134*Harambee!$C134</f>
        <v>12</v>
      </c>
      <c r="G134" s="231" t="s">
        <v>478</v>
      </c>
      <c r="H134" s="163" t="s">
        <v>52</v>
      </c>
      <c r="I134" s="186" t="s">
        <v>342</v>
      </c>
      <c r="J134" s="17"/>
      <c r="K134" s="725"/>
      <c r="L134" s="699"/>
      <c r="M134" s="724"/>
      <c r="N134" s="17"/>
      <c r="O134" s="17"/>
      <c r="P134" s="17"/>
      <c r="Q134" s="17"/>
      <c r="R134" s="17"/>
      <c r="S134" s="17"/>
      <c r="T134" s="17"/>
      <c r="U134" s="17"/>
      <c r="V134" s="17"/>
      <c r="W134" s="17"/>
      <c r="X134" s="17"/>
      <c r="Y134" s="17"/>
      <c r="Z134" s="17"/>
      <c r="AA134" s="17"/>
      <c r="AB134" s="17"/>
    </row>
    <row r="135" spans="1:30" ht="15.75" customHeight="1">
      <c r="A135" s="17" t="s">
        <v>957</v>
      </c>
      <c r="B135" s="163" t="s">
        <v>105</v>
      </c>
      <c r="C135" s="152">
        <v>8</v>
      </c>
      <c r="D135" s="152">
        <v>1</v>
      </c>
      <c r="E135" s="152">
        <v>1.5</v>
      </c>
      <c r="F135" s="152">
        <f>Harambee!$E135*Harambee!$C135</f>
        <v>12</v>
      </c>
      <c r="G135" s="231" t="s">
        <v>478</v>
      </c>
      <c r="H135" s="163" t="s">
        <v>52</v>
      </c>
      <c r="I135" s="186" t="s">
        <v>342</v>
      </c>
      <c r="J135" s="17"/>
      <c r="K135" s="725"/>
      <c r="L135" s="699"/>
      <c r="M135" s="724"/>
      <c r="N135" s="17"/>
      <c r="O135" s="17"/>
      <c r="P135" s="17"/>
      <c r="Q135" s="17"/>
      <c r="R135" s="17"/>
      <c r="S135" s="17"/>
      <c r="T135" s="17"/>
      <c r="U135" s="17"/>
      <c r="V135" s="17"/>
      <c r="W135" s="17"/>
      <c r="X135" s="17"/>
      <c r="Y135" s="17"/>
      <c r="Z135" s="17"/>
      <c r="AA135" s="17"/>
      <c r="AB135" s="17"/>
    </row>
    <row r="136" spans="1:30" ht="14.25" customHeight="1">
      <c r="A136" s="162" t="s">
        <v>460</v>
      </c>
      <c r="B136" s="163" t="s">
        <v>100</v>
      </c>
      <c r="C136" s="152">
        <v>25</v>
      </c>
      <c r="D136" s="152">
        <v>1</v>
      </c>
      <c r="E136" s="152">
        <v>3</v>
      </c>
      <c r="F136" s="152">
        <f>Harambee!$E136*Harambee!$C136</f>
        <v>75</v>
      </c>
      <c r="G136" s="163" t="s">
        <v>937</v>
      </c>
      <c r="H136" s="163" t="s">
        <v>102</v>
      </c>
      <c r="I136" s="186">
        <f>Constants!$B$6</f>
        <v>50</v>
      </c>
      <c r="J136" s="17"/>
      <c r="K136" s="725"/>
      <c r="L136" s="699"/>
      <c r="M136" s="724"/>
      <c r="N136" s="17"/>
      <c r="O136" s="17"/>
      <c r="P136" s="17"/>
      <c r="Q136" s="17"/>
      <c r="R136" s="17"/>
      <c r="S136" s="17"/>
      <c r="T136" s="17"/>
      <c r="U136" s="17"/>
      <c r="V136" s="17"/>
      <c r="W136" s="17"/>
      <c r="X136" s="17"/>
      <c r="Y136" s="17"/>
      <c r="Z136" s="17"/>
      <c r="AA136" s="17"/>
      <c r="AB136" s="17"/>
    </row>
    <row r="137" spans="1:30" ht="15.75" customHeight="1">
      <c r="A137" s="162" t="s">
        <v>463</v>
      </c>
      <c r="B137" s="163" t="s">
        <v>100</v>
      </c>
      <c r="C137" s="152">
        <v>25</v>
      </c>
      <c r="D137" s="152">
        <v>1</v>
      </c>
      <c r="E137" s="152">
        <v>3</v>
      </c>
      <c r="F137" s="152">
        <f>Harambee!$E137*Harambee!$C137</f>
        <v>75</v>
      </c>
      <c r="G137" s="163" t="s">
        <v>938</v>
      </c>
      <c r="H137" s="163" t="s">
        <v>54</v>
      </c>
      <c r="I137" s="186" t="s">
        <v>342</v>
      </c>
      <c r="J137" s="17"/>
      <c r="K137" s="725"/>
      <c r="L137" s="699"/>
      <c r="M137" s="724"/>
      <c r="N137" s="17"/>
      <c r="O137" s="17"/>
      <c r="P137" s="17"/>
      <c r="Q137" s="17"/>
      <c r="R137" s="17"/>
      <c r="S137" s="17"/>
      <c r="T137" s="17"/>
      <c r="U137" s="17"/>
      <c r="V137" s="17"/>
      <c r="W137" s="17"/>
      <c r="X137" s="17"/>
      <c r="Y137" s="17"/>
      <c r="Z137" s="17"/>
      <c r="AA137" s="17"/>
      <c r="AB137" s="17"/>
    </row>
    <row r="138" spans="1:30" ht="15.75" customHeight="1">
      <c r="A138" s="162" t="s">
        <v>958</v>
      </c>
      <c r="B138" s="163" t="s">
        <v>100</v>
      </c>
      <c r="C138" s="152">
        <v>25</v>
      </c>
      <c r="D138" s="152">
        <v>1</v>
      </c>
      <c r="E138" s="152">
        <v>3</v>
      </c>
      <c r="F138" s="152">
        <f>Harambee!$E138*Harambee!$C138</f>
        <v>75</v>
      </c>
      <c r="G138" s="163" t="s">
        <v>940</v>
      </c>
      <c r="H138" s="163" t="s">
        <v>54</v>
      </c>
      <c r="I138" s="186" t="s">
        <v>342</v>
      </c>
      <c r="J138" s="17"/>
      <c r="K138" s="725"/>
      <c r="L138" s="699"/>
      <c r="M138" s="724"/>
      <c r="N138" s="17"/>
      <c r="O138" s="17"/>
      <c r="P138" s="17"/>
      <c r="Q138" s="17"/>
      <c r="R138" s="17"/>
      <c r="S138" s="17"/>
      <c r="T138" s="17"/>
      <c r="U138" s="17"/>
      <c r="V138" s="17"/>
      <c r="W138" s="17"/>
      <c r="X138" s="17"/>
      <c r="Y138" s="17"/>
      <c r="Z138" s="17"/>
      <c r="AA138" s="17"/>
      <c r="AB138" s="17"/>
    </row>
    <row r="139" spans="1:30" ht="15.75" customHeight="1">
      <c r="A139" s="17" t="s">
        <v>470</v>
      </c>
      <c r="B139" s="163" t="s">
        <v>100</v>
      </c>
      <c r="C139" s="152">
        <v>25</v>
      </c>
      <c r="D139" s="152">
        <v>1</v>
      </c>
      <c r="E139" s="152">
        <v>4</v>
      </c>
      <c r="F139" s="152">
        <f>Harambee!$E139*Harambee!$C139</f>
        <v>100</v>
      </c>
      <c r="G139" s="163" t="s">
        <v>478</v>
      </c>
      <c r="H139" s="163" t="s">
        <v>52</v>
      </c>
      <c r="I139" s="186" t="s">
        <v>342</v>
      </c>
      <c r="J139" s="17"/>
      <c r="K139" s="725"/>
      <c r="L139" s="699"/>
      <c r="M139" s="724"/>
      <c r="N139" s="17"/>
      <c r="O139" s="17"/>
      <c r="P139" s="17"/>
      <c r="Q139" s="17"/>
      <c r="R139" s="17"/>
      <c r="S139" s="17"/>
      <c r="T139" s="17"/>
      <c r="U139" s="17"/>
      <c r="V139" s="17"/>
      <c r="W139" s="17"/>
      <c r="X139" s="17"/>
      <c r="Y139" s="17"/>
      <c r="Z139" s="17"/>
      <c r="AA139" s="17"/>
      <c r="AB139" s="17"/>
    </row>
    <row r="140" spans="1:30" ht="15.75" customHeight="1">
      <c r="A140" s="167" t="s">
        <v>959</v>
      </c>
      <c r="B140" s="163" t="s">
        <v>111</v>
      </c>
      <c r="C140" s="556"/>
      <c r="D140" s="557"/>
      <c r="E140" s="558"/>
      <c r="F140" s="558">
        <f>Harambee!$E140*Harambee!$C140</f>
        <v>0</v>
      </c>
      <c r="G140" s="158"/>
      <c r="H140" s="163"/>
      <c r="I140" s="186">
        <v>750</v>
      </c>
      <c r="J140" s="554" t="s">
        <v>960</v>
      </c>
      <c r="K140" s="726"/>
      <c r="L140" s="717"/>
      <c r="M140" s="727"/>
      <c r="N140" s="17"/>
      <c r="O140" s="17"/>
      <c r="P140" s="17"/>
      <c r="Q140" s="17"/>
      <c r="R140" s="17"/>
      <c r="S140" s="17"/>
      <c r="T140" s="17"/>
      <c r="U140" s="17"/>
      <c r="V140" s="17"/>
      <c r="W140" s="17"/>
      <c r="X140" s="17"/>
      <c r="Y140" s="17"/>
      <c r="Z140" s="17"/>
      <c r="AA140" s="17"/>
      <c r="AB140" s="17"/>
    </row>
    <row r="141" spans="1:30" ht="15.75" customHeight="1">
      <c r="A141" s="17" t="s">
        <v>961</v>
      </c>
      <c r="B141" s="163" t="s">
        <v>109</v>
      </c>
      <c r="C141" s="151">
        <v>33</v>
      </c>
      <c r="D141" s="85">
        <v>3</v>
      </c>
      <c r="E141" s="152">
        <v>6</v>
      </c>
      <c r="F141" s="558">
        <f>Harambee!$E141*Harambee!$C141</f>
        <v>198</v>
      </c>
      <c r="G141" s="157" t="s">
        <v>962</v>
      </c>
      <c r="H141" s="163" t="s">
        <v>102</v>
      </c>
      <c r="I141" s="186">
        <f>Constants!$B$6</f>
        <v>50</v>
      </c>
      <c r="J141" s="17"/>
      <c r="K141" s="23"/>
      <c r="L141" s="23"/>
      <c r="M141" s="23"/>
      <c r="N141" s="17"/>
      <c r="O141" s="17"/>
      <c r="P141" s="17"/>
      <c r="Q141" s="17"/>
      <c r="R141" s="17"/>
      <c r="S141" s="17"/>
      <c r="T141" s="17"/>
      <c r="U141" s="17"/>
      <c r="V141" s="17"/>
      <c r="W141" s="17"/>
      <c r="X141" s="17"/>
      <c r="Y141" s="17"/>
      <c r="Z141" s="17"/>
      <c r="AA141" s="17"/>
      <c r="AB141" s="17"/>
    </row>
    <row r="142" spans="1:30" ht="15.75" customHeight="1">
      <c r="A142" s="17"/>
      <c r="B142" s="163"/>
      <c r="C142" s="151"/>
      <c r="D142" s="85"/>
      <c r="E142" s="152"/>
      <c r="F142" s="152"/>
      <c r="G142" s="157"/>
      <c r="H142" s="157"/>
      <c r="I142" s="186" t="s">
        <v>342</v>
      </c>
      <c r="J142" s="17"/>
      <c r="K142" s="23"/>
      <c r="L142" s="23"/>
      <c r="M142" s="23"/>
      <c r="N142" s="17"/>
      <c r="O142" s="17"/>
      <c r="P142" s="17"/>
      <c r="Q142" s="17"/>
      <c r="R142" s="17"/>
      <c r="S142" s="17"/>
      <c r="T142" s="17"/>
      <c r="U142" s="17"/>
      <c r="V142" s="17"/>
      <c r="W142" s="17"/>
      <c r="X142" s="17"/>
      <c r="Y142" s="17"/>
      <c r="Z142" s="17"/>
      <c r="AA142" s="17"/>
      <c r="AB142" s="17"/>
    </row>
    <row r="143" spans="1:30" ht="15.75" customHeight="1">
      <c r="A143" s="17"/>
      <c r="B143" s="17"/>
      <c r="C143" s="17"/>
      <c r="D143" s="17"/>
      <c r="E143" s="17"/>
      <c r="F143" s="163"/>
      <c r="G143" s="17"/>
      <c r="H143" s="17"/>
      <c r="I143" s="186" t="s">
        <v>342</v>
      </c>
      <c r="J143" s="17"/>
      <c r="K143" s="17"/>
      <c r="L143" s="17"/>
      <c r="M143" s="17"/>
      <c r="N143" s="17"/>
      <c r="O143" s="17"/>
      <c r="P143" s="17"/>
      <c r="Q143" s="17"/>
      <c r="R143" s="17"/>
      <c r="S143" s="17"/>
      <c r="T143" s="17"/>
      <c r="U143" s="17"/>
      <c r="V143" s="17"/>
      <c r="W143" s="17"/>
      <c r="X143" s="17"/>
      <c r="Y143" s="17"/>
      <c r="Z143" s="17"/>
      <c r="AA143" s="17"/>
      <c r="AB143" s="17"/>
      <c r="AC143" s="17"/>
      <c r="AD143" s="17"/>
    </row>
    <row r="144" spans="1:30" ht="15.75" customHeight="1">
      <c r="A144" s="560" t="s">
        <v>382</v>
      </c>
      <c r="B144" s="17"/>
      <c r="C144" s="17"/>
      <c r="D144" s="17"/>
      <c r="E144" s="17"/>
      <c r="F144" s="17"/>
      <c r="G144" s="17"/>
      <c r="H144" s="17"/>
      <c r="I144" s="169"/>
      <c r="J144" s="169"/>
      <c r="K144" s="169"/>
      <c r="L144" s="169"/>
      <c r="M144" s="17"/>
      <c r="N144" s="17"/>
      <c r="O144" s="17"/>
      <c r="P144" s="17"/>
      <c r="Q144" s="17"/>
      <c r="R144" s="17"/>
      <c r="S144" s="17"/>
      <c r="T144" s="17"/>
      <c r="U144" s="17"/>
      <c r="V144" s="17"/>
      <c r="W144" s="17"/>
      <c r="X144" s="17"/>
      <c r="Y144" s="17"/>
      <c r="Z144" s="17"/>
      <c r="AA144" s="17"/>
      <c r="AB144" s="17"/>
      <c r="AC144" s="17"/>
      <c r="AD144" s="17"/>
    </row>
    <row r="145" spans="1:27" ht="15.75" customHeight="1">
      <c r="A145" s="170" t="s">
        <v>358</v>
      </c>
      <c r="B145" s="161" t="s">
        <v>383</v>
      </c>
      <c r="C145" s="161" t="s">
        <v>384</v>
      </c>
      <c r="D145" s="161" t="s">
        <v>385</v>
      </c>
      <c r="E145" s="161" t="s">
        <v>386</v>
      </c>
      <c r="F145" s="161" t="s">
        <v>387</v>
      </c>
      <c r="G145" s="161" t="s">
        <v>388</v>
      </c>
      <c r="H145" s="161" t="s">
        <v>365</v>
      </c>
      <c r="I145" s="16" t="s">
        <v>389</v>
      </c>
      <c r="J145" s="728" t="s">
        <v>390</v>
      </c>
      <c r="K145" s="729"/>
      <c r="L145" s="729"/>
      <c r="M145" s="729"/>
      <c r="N145" s="730"/>
      <c r="O145" s="712" t="s">
        <v>322</v>
      </c>
      <c r="P145" s="713"/>
      <c r="Q145" s="17"/>
      <c r="R145" s="17"/>
      <c r="S145" s="17"/>
      <c r="T145" s="17"/>
      <c r="U145" s="17"/>
      <c r="V145" s="17"/>
      <c r="W145" s="17"/>
      <c r="X145" s="17"/>
      <c r="Y145" s="17"/>
      <c r="Z145" s="17"/>
      <c r="AA145" s="17"/>
    </row>
    <row r="146" spans="1:27" ht="15.75" customHeight="1">
      <c r="A146" s="162" t="s">
        <v>963</v>
      </c>
      <c r="B146" s="17" t="s">
        <v>65</v>
      </c>
      <c r="C146" s="85" t="s">
        <v>399</v>
      </c>
      <c r="D146" s="152">
        <v>6.5</v>
      </c>
      <c r="E146" s="151">
        <v>33</v>
      </c>
      <c r="F146" s="180">
        <f>Harambee!$D146*Harambee!$E146</f>
        <v>214.5</v>
      </c>
      <c r="G146" s="151" t="s">
        <v>964</v>
      </c>
      <c r="H146" s="179" t="s">
        <v>603</v>
      </c>
      <c r="I146" s="179" t="s">
        <v>965</v>
      </c>
      <c r="J146" s="731"/>
      <c r="K146" s="699"/>
      <c r="L146" s="699"/>
      <c r="M146" s="699"/>
      <c r="N146" s="724"/>
      <c r="O146" s="732" t="s">
        <v>395</v>
      </c>
      <c r="P146" s="733"/>
      <c r="Q146" s="17"/>
      <c r="R146" s="17"/>
      <c r="S146" s="17"/>
      <c r="T146" s="17"/>
      <c r="U146" s="17"/>
      <c r="V146" s="17"/>
      <c r="W146" s="17"/>
      <c r="X146" s="17"/>
      <c r="Y146" s="17"/>
      <c r="Z146" s="17"/>
      <c r="AA146" s="17"/>
    </row>
    <row r="147" spans="1:27" ht="15.75" customHeight="1">
      <c r="A147" s="163" t="s">
        <v>966</v>
      </c>
      <c r="B147" s="17" t="s">
        <v>65</v>
      </c>
      <c r="C147" s="85" t="s">
        <v>396</v>
      </c>
      <c r="D147" s="152">
        <v>6</v>
      </c>
      <c r="E147" s="151">
        <v>16</v>
      </c>
      <c r="F147" s="180">
        <f>Harambee!$D147*Harambee!$E147</f>
        <v>96</v>
      </c>
      <c r="G147" s="151" t="s">
        <v>967</v>
      </c>
      <c r="H147" s="179" t="s">
        <v>603</v>
      </c>
      <c r="I147" s="179" t="s">
        <v>965</v>
      </c>
      <c r="J147" s="725"/>
      <c r="K147" s="699"/>
      <c r="L147" s="699"/>
      <c r="M147" s="699"/>
      <c r="N147" s="724"/>
      <c r="O147" s="725"/>
      <c r="P147" s="699"/>
      <c r="Q147" s="17"/>
      <c r="R147" s="17"/>
      <c r="S147" s="17"/>
      <c r="T147" s="17"/>
      <c r="U147" s="17"/>
      <c r="V147" s="17"/>
      <c r="W147" s="17"/>
      <c r="X147" s="17"/>
      <c r="Y147" s="17"/>
      <c r="Z147" s="17"/>
      <c r="AA147" s="17"/>
    </row>
    <row r="148" spans="1:27" ht="15.75" customHeight="1">
      <c r="A148" s="163" t="s">
        <v>966</v>
      </c>
      <c r="B148" s="17" t="s">
        <v>67</v>
      </c>
      <c r="C148" s="85" t="s">
        <v>396</v>
      </c>
      <c r="D148" s="152">
        <v>3</v>
      </c>
      <c r="E148" s="151">
        <v>16</v>
      </c>
      <c r="F148" s="180">
        <f>Harambee!$D148*Harambee!$E148</f>
        <v>48</v>
      </c>
      <c r="G148" s="151" t="s">
        <v>968</v>
      </c>
      <c r="H148" s="179" t="s">
        <v>603</v>
      </c>
      <c r="I148" s="179" t="s">
        <v>965</v>
      </c>
      <c r="J148" s="725"/>
      <c r="K148" s="699"/>
      <c r="L148" s="699"/>
      <c r="M148" s="699"/>
      <c r="N148" s="724"/>
      <c r="O148" s="725"/>
      <c r="P148" s="699"/>
      <c r="Q148" s="17"/>
      <c r="R148" s="17"/>
      <c r="S148" s="17"/>
      <c r="T148" s="17"/>
      <c r="U148" s="17"/>
      <c r="V148" s="17"/>
      <c r="W148" s="17"/>
      <c r="X148" s="17"/>
      <c r="Y148" s="17"/>
      <c r="Z148" s="17"/>
      <c r="AA148" s="17"/>
    </row>
    <row r="149" spans="1:27" ht="15.75" customHeight="1">
      <c r="A149" s="163" t="s">
        <v>969</v>
      </c>
      <c r="B149" s="17" t="s">
        <v>65</v>
      </c>
      <c r="C149" s="85" t="s">
        <v>396</v>
      </c>
      <c r="D149" s="152">
        <v>4.5</v>
      </c>
      <c r="E149" s="151">
        <v>18</v>
      </c>
      <c r="F149" s="180">
        <f>Harambee!$D149*Harambee!$E149</f>
        <v>81</v>
      </c>
      <c r="G149" s="151" t="s">
        <v>967</v>
      </c>
      <c r="H149" s="179" t="s">
        <v>603</v>
      </c>
      <c r="I149" s="179" t="s">
        <v>965</v>
      </c>
      <c r="J149" s="725"/>
      <c r="K149" s="699"/>
      <c r="L149" s="699"/>
      <c r="M149" s="699"/>
      <c r="N149" s="724"/>
      <c r="O149" s="725"/>
      <c r="P149" s="699"/>
      <c r="Q149" s="17"/>
      <c r="R149" s="17"/>
      <c r="S149" s="17"/>
      <c r="T149" s="17"/>
      <c r="U149" s="17"/>
      <c r="V149" s="17"/>
      <c r="W149" s="17"/>
      <c r="X149" s="17"/>
      <c r="Y149" s="17"/>
      <c r="Z149" s="17"/>
      <c r="AA149" s="17"/>
    </row>
    <row r="150" spans="1:27" ht="15.75" customHeight="1">
      <c r="A150" s="163" t="s">
        <v>969</v>
      </c>
      <c r="B150" s="17" t="s">
        <v>67</v>
      </c>
      <c r="C150" s="85" t="s">
        <v>396</v>
      </c>
      <c r="D150" s="152">
        <v>1.5</v>
      </c>
      <c r="E150" s="151">
        <v>18</v>
      </c>
      <c r="F150" s="180">
        <f>Harambee!$D150*Harambee!$E150</f>
        <v>27</v>
      </c>
      <c r="G150" s="151" t="s">
        <v>968</v>
      </c>
      <c r="H150" s="179" t="s">
        <v>603</v>
      </c>
      <c r="I150" s="179" t="s">
        <v>965</v>
      </c>
      <c r="J150" s="725"/>
      <c r="K150" s="699"/>
      <c r="L150" s="699"/>
      <c r="M150" s="699"/>
      <c r="N150" s="724"/>
      <c r="O150" s="725"/>
      <c r="P150" s="699"/>
      <c r="Q150" s="17"/>
      <c r="R150" s="17"/>
      <c r="S150" s="17"/>
      <c r="T150" s="17"/>
      <c r="U150" s="17"/>
      <c r="V150" s="17"/>
      <c r="W150" s="17"/>
      <c r="X150" s="17"/>
      <c r="Y150" s="17"/>
      <c r="Z150" s="17"/>
      <c r="AA150" s="17"/>
    </row>
    <row r="151" spans="1:27" ht="15.75" customHeight="1">
      <c r="A151" s="163" t="s">
        <v>970</v>
      </c>
      <c r="B151" s="17" t="s">
        <v>63</v>
      </c>
      <c r="C151" s="85" t="s">
        <v>397</v>
      </c>
      <c r="D151" s="152">
        <v>6.5</v>
      </c>
      <c r="E151" s="151">
        <v>33</v>
      </c>
      <c r="F151" s="180">
        <f>Harambee!$D151*Harambee!$E151</f>
        <v>214.5</v>
      </c>
      <c r="G151" s="151" t="s">
        <v>968</v>
      </c>
      <c r="H151" s="179" t="s">
        <v>603</v>
      </c>
      <c r="I151" s="179" t="s">
        <v>965</v>
      </c>
      <c r="J151" s="725"/>
      <c r="K151" s="699"/>
      <c r="L151" s="699"/>
      <c r="M151" s="699"/>
      <c r="N151" s="724"/>
      <c r="O151" s="725"/>
      <c r="P151" s="699"/>
      <c r="Q151" s="17"/>
      <c r="R151" s="17"/>
      <c r="S151" s="17"/>
      <c r="T151" s="17"/>
      <c r="U151" s="17"/>
      <c r="V151" s="17"/>
      <c r="W151" s="17"/>
      <c r="X151" s="17"/>
      <c r="Y151" s="17"/>
      <c r="Z151" s="17"/>
      <c r="AA151" s="17"/>
    </row>
    <row r="152" spans="1:27" ht="15.75" customHeight="1">
      <c r="A152" s="163" t="s">
        <v>971</v>
      </c>
      <c r="B152" s="17" t="s">
        <v>65</v>
      </c>
      <c r="C152" s="85" t="s">
        <v>400</v>
      </c>
      <c r="D152" s="152">
        <v>1.5</v>
      </c>
      <c r="E152" s="151">
        <v>33</v>
      </c>
      <c r="F152" s="180">
        <f>Harambee!$D152*Harambee!$E152</f>
        <v>49.5</v>
      </c>
      <c r="G152" s="151">
        <v>3</v>
      </c>
      <c r="H152" s="179" t="s">
        <v>603</v>
      </c>
      <c r="I152" s="179" t="s">
        <v>972</v>
      </c>
      <c r="J152" s="725"/>
      <c r="K152" s="699"/>
      <c r="L152" s="699"/>
      <c r="M152" s="699"/>
      <c r="N152" s="724"/>
      <c r="O152" s="725"/>
      <c r="P152" s="699"/>
      <c r="Q152" s="17"/>
      <c r="R152" s="17"/>
      <c r="S152" s="17"/>
      <c r="T152" s="17"/>
      <c r="U152" s="17"/>
      <c r="V152" s="17"/>
      <c r="W152" s="17"/>
      <c r="X152" s="17"/>
      <c r="Y152" s="17"/>
      <c r="Z152" s="17"/>
      <c r="AA152" s="17"/>
    </row>
    <row r="153" spans="1:27" ht="15.75" customHeight="1">
      <c r="A153" s="163" t="s">
        <v>973</v>
      </c>
      <c r="B153" s="17" t="s">
        <v>65</v>
      </c>
      <c r="C153" s="85" t="s">
        <v>400</v>
      </c>
      <c r="D153" s="152">
        <v>1.5</v>
      </c>
      <c r="E153" s="151">
        <v>16</v>
      </c>
      <c r="F153" s="180">
        <f>Harambee!$D153*Harambee!$E153</f>
        <v>24</v>
      </c>
      <c r="G153" s="151">
        <v>5</v>
      </c>
      <c r="H153" s="179" t="s">
        <v>603</v>
      </c>
      <c r="I153" s="179" t="s">
        <v>965</v>
      </c>
      <c r="J153" s="725"/>
      <c r="K153" s="699"/>
      <c r="L153" s="699"/>
      <c r="M153" s="699"/>
      <c r="N153" s="724"/>
      <c r="O153" s="725"/>
      <c r="P153" s="699"/>
      <c r="Q153" s="17"/>
      <c r="R153" s="17"/>
      <c r="S153" s="17"/>
      <c r="T153" s="17"/>
      <c r="U153" s="17"/>
      <c r="V153" s="17"/>
      <c r="W153" s="17"/>
      <c r="X153" s="17"/>
      <c r="Y153" s="17"/>
      <c r="Z153" s="17"/>
      <c r="AA153" s="17"/>
    </row>
    <row r="154" spans="1:27" ht="15.75" customHeight="1">
      <c r="A154" s="163" t="s">
        <v>974</v>
      </c>
      <c r="B154" s="17" t="s">
        <v>65</v>
      </c>
      <c r="C154" s="85" t="s">
        <v>400</v>
      </c>
      <c r="D154" s="152">
        <v>3</v>
      </c>
      <c r="E154" s="151">
        <v>18</v>
      </c>
      <c r="F154" s="180">
        <f>Harambee!$D154*Harambee!$E154</f>
        <v>54</v>
      </c>
      <c r="G154" s="151">
        <v>5</v>
      </c>
      <c r="H154" s="179" t="s">
        <v>603</v>
      </c>
      <c r="I154" s="179" t="s">
        <v>965</v>
      </c>
      <c r="J154" s="725"/>
      <c r="K154" s="699"/>
      <c r="L154" s="699"/>
      <c r="M154" s="699"/>
      <c r="N154" s="724"/>
      <c r="O154" s="725"/>
      <c r="P154" s="699"/>
      <c r="Q154" s="17"/>
      <c r="R154" s="17"/>
      <c r="S154" s="17"/>
      <c r="T154" s="17"/>
      <c r="U154" s="17"/>
      <c r="V154" s="17"/>
      <c r="W154" s="17"/>
      <c r="X154" s="17"/>
      <c r="Y154" s="17"/>
      <c r="Z154" s="17"/>
      <c r="AA154" s="17"/>
    </row>
    <row r="155" spans="1:27" ht="15.75" customHeight="1">
      <c r="A155" s="163" t="s">
        <v>330</v>
      </c>
      <c r="B155" s="17" t="s">
        <v>65</v>
      </c>
      <c r="C155" s="85" t="s">
        <v>399</v>
      </c>
      <c r="D155" s="152">
        <v>5</v>
      </c>
      <c r="E155" s="151">
        <v>10</v>
      </c>
      <c r="F155" s="180">
        <f>Harambee!$D155*Harambee!$E155</f>
        <v>50</v>
      </c>
      <c r="G155" s="151" t="s">
        <v>975</v>
      </c>
      <c r="H155" s="179" t="s">
        <v>603</v>
      </c>
      <c r="I155" s="179" t="s">
        <v>976</v>
      </c>
      <c r="J155" s="725"/>
      <c r="K155" s="699"/>
      <c r="L155" s="699"/>
      <c r="M155" s="699"/>
      <c r="N155" s="724"/>
      <c r="O155" s="725"/>
      <c r="P155" s="699"/>
      <c r="Q155" s="17"/>
      <c r="R155" s="17"/>
      <c r="S155" s="17"/>
      <c r="T155" s="17"/>
      <c r="U155" s="17"/>
      <c r="V155" s="17"/>
      <c r="W155" s="17"/>
      <c r="X155" s="17"/>
      <c r="Y155" s="17"/>
      <c r="Z155" s="17"/>
      <c r="AA155" s="17"/>
    </row>
    <row r="156" spans="1:27" ht="15.75" customHeight="1">
      <c r="A156" s="163" t="s">
        <v>330</v>
      </c>
      <c r="B156" s="17" t="s">
        <v>65</v>
      </c>
      <c r="C156" s="85" t="s">
        <v>396</v>
      </c>
      <c r="D156" s="152">
        <v>1.5</v>
      </c>
      <c r="E156" s="151">
        <v>10</v>
      </c>
      <c r="F156" s="180">
        <f>Harambee!$D156*Harambee!$E156</f>
        <v>15</v>
      </c>
      <c r="G156" s="151" t="s">
        <v>968</v>
      </c>
      <c r="H156" s="179" t="s">
        <v>603</v>
      </c>
      <c r="I156" s="179" t="s">
        <v>976</v>
      </c>
      <c r="J156" s="725"/>
      <c r="K156" s="699"/>
      <c r="L156" s="699"/>
      <c r="M156" s="699"/>
      <c r="N156" s="724"/>
      <c r="O156" s="725"/>
      <c r="P156" s="699"/>
      <c r="Q156" s="17"/>
      <c r="R156" s="17"/>
      <c r="S156" s="17"/>
      <c r="T156" s="17"/>
      <c r="U156" s="17"/>
      <c r="V156" s="17"/>
      <c r="W156" s="17"/>
      <c r="X156" s="17"/>
      <c r="Y156" s="17"/>
      <c r="Z156" s="17"/>
      <c r="AA156" s="17"/>
    </row>
    <row r="157" spans="1:27" ht="15.75" customHeight="1">
      <c r="A157" s="163" t="s">
        <v>330</v>
      </c>
      <c r="B157" s="17" t="s">
        <v>63</v>
      </c>
      <c r="C157" s="85" t="s">
        <v>397</v>
      </c>
      <c r="D157" s="152">
        <v>5</v>
      </c>
      <c r="E157" s="151">
        <v>10</v>
      </c>
      <c r="F157" s="180">
        <f>Harambee!$D157*Harambee!$E157</f>
        <v>50</v>
      </c>
      <c r="G157" s="151" t="s">
        <v>968</v>
      </c>
      <c r="H157" s="179" t="s">
        <v>603</v>
      </c>
      <c r="I157" s="179" t="s">
        <v>976</v>
      </c>
      <c r="J157" s="725"/>
      <c r="K157" s="699"/>
      <c r="L157" s="699"/>
      <c r="M157" s="699"/>
      <c r="N157" s="724"/>
      <c r="O157" s="725"/>
      <c r="P157" s="699"/>
      <c r="Q157" s="17"/>
      <c r="R157" s="17"/>
      <c r="S157" s="17"/>
      <c r="T157" s="17"/>
      <c r="U157" s="17"/>
      <c r="V157" s="17"/>
      <c r="W157" s="17"/>
      <c r="X157" s="17"/>
      <c r="Y157" s="17"/>
      <c r="Z157" s="17"/>
      <c r="AA157" s="17"/>
    </row>
    <row r="158" spans="1:27" ht="15.75" customHeight="1">
      <c r="A158" s="163" t="s">
        <v>532</v>
      </c>
      <c r="B158" s="17" t="s">
        <v>80</v>
      </c>
      <c r="C158" s="85" t="s">
        <v>399</v>
      </c>
      <c r="D158" s="152">
        <v>3</v>
      </c>
      <c r="E158" s="151">
        <v>8</v>
      </c>
      <c r="F158" s="180">
        <f>Harambee!$D158*Harambee!$E158</f>
        <v>24</v>
      </c>
      <c r="G158" s="151" t="s">
        <v>975</v>
      </c>
      <c r="H158" s="179" t="s">
        <v>603</v>
      </c>
      <c r="I158" s="179" t="s">
        <v>977</v>
      </c>
      <c r="J158" s="725"/>
      <c r="K158" s="699"/>
      <c r="L158" s="699"/>
      <c r="M158" s="699"/>
      <c r="N158" s="724"/>
      <c r="O158" s="725"/>
      <c r="P158" s="699"/>
      <c r="Q158" s="17"/>
      <c r="R158" s="17"/>
      <c r="S158" s="17"/>
      <c r="T158" s="17"/>
      <c r="U158" s="17"/>
      <c r="V158" s="17"/>
      <c r="W158" s="17"/>
      <c r="X158" s="17"/>
      <c r="Y158" s="17"/>
      <c r="Z158" s="17"/>
      <c r="AA158" s="17"/>
    </row>
    <row r="159" spans="1:27" ht="15.75" customHeight="1">
      <c r="A159" s="163" t="s">
        <v>532</v>
      </c>
      <c r="B159" s="17" t="s">
        <v>80</v>
      </c>
      <c r="C159" s="85" t="s">
        <v>396</v>
      </c>
      <c r="D159" s="152">
        <v>4.5</v>
      </c>
      <c r="E159" s="151">
        <v>8</v>
      </c>
      <c r="F159" s="180">
        <f>Harambee!$D159*Harambee!$E159</f>
        <v>36</v>
      </c>
      <c r="G159" s="151" t="s">
        <v>975</v>
      </c>
      <c r="H159" s="179" t="s">
        <v>603</v>
      </c>
      <c r="I159" s="179" t="s">
        <v>977</v>
      </c>
      <c r="J159" s="725"/>
      <c r="K159" s="699"/>
      <c r="L159" s="699"/>
      <c r="M159" s="699"/>
      <c r="N159" s="724"/>
      <c r="O159" s="725"/>
      <c r="P159" s="699"/>
      <c r="Q159" s="17"/>
      <c r="R159" s="17"/>
      <c r="S159" s="17"/>
      <c r="T159" s="17"/>
      <c r="U159" s="17"/>
      <c r="V159" s="17"/>
      <c r="W159" s="17"/>
      <c r="X159" s="17"/>
      <c r="Y159" s="17"/>
      <c r="Z159" s="17"/>
      <c r="AA159" s="17"/>
    </row>
    <row r="160" spans="1:27" ht="15.75" customHeight="1">
      <c r="A160" s="163"/>
      <c r="B160" s="17"/>
      <c r="C160" s="85"/>
      <c r="D160" s="152"/>
      <c r="E160" s="151"/>
      <c r="F160" s="180">
        <f>Harambee!$D160*Harambee!$E160</f>
        <v>0</v>
      </c>
      <c r="G160" s="151"/>
      <c r="H160" s="179" t="s">
        <v>582</v>
      </c>
      <c r="I160" s="179"/>
      <c r="J160" s="725"/>
      <c r="K160" s="699"/>
      <c r="L160" s="699"/>
      <c r="M160" s="699"/>
      <c r="N160" s="724"/>
      <c r="O160" s="725"/>
      <c r="P160" s="699"/>
      <c r="Q160" s="17"/>
      <c r="R160" s="17"/>
      <c r="S160" s="17"/>
      <c r="T160" s="17"/>
      <c r="U160" s="17"/>
      <c r="V160" s="17"/>
      <c r="W160" s="17"/>
      <c r="X160" s="17"/>
      <c r="Y160" s="17"/>
      <c r="Z160" s="17"/>
      <c r="AA160" s="17"/>
    </row>
    <row r="161" spans="1:30" ht="15.75" customHeight="1">
      <c r="A161" s="163" t="s">
        <v>978</v>
      </c>
      <c r="B161" s="17" t="s">
        <v>63</v>
      </c>
      <c r="C161" s="85" t="s">
        <v>398</v>
      </c>
      <c r="D161" s="152">
        <v>6</v>
      </c>
      <c r="E161" s="151">
        <v>18</v>
      </c>
      <c r="F161" s="180">
        <f>Harambee!$D161*Harambee!$E161</f>
        <v>108</v>
      </c>
      <c r="G161" s="151">
        <v>0</v>
      </c>
      <c r="H161" s="179" t="s">
        <v>603</v>
      </c>
      <c r="I161" s="179"/>
      <c r="J161" s="725"/>
      <c r="K161" s="699"/>
      <c r="L161" s="699"/>
      <c r="M161" s="699"/>
      <c r="N161" s="724"/>
      <c r="O161" s="725"/>
      <c r="P161" s="699"/>
      <c r="Q161" s="17"/>
      <c r="R161" s="17"/>
      <c r="S161" s="17"/>
      <c r="T161" s="17"/>
      <c r="U161" s="17"/>
      <c r="V161" s="17"/>
      <c r="W161" s="17"/>
      <c r="X161" s="17"/>
      <c r="Y161" s="17"/>
      <c r="Z161" s="17"/>
      <c r="AA161" s="17"/>
    </row>
    <row r="162" spans="1:30" ht="15.75" customHeight="1">
      <c r="A162" s="17" t="s">
        <v>978</v>
      </c>
      <c r="B162" s="17" t="s">
        <v>68</v>
      </c>
      <c r="C162" s="85" t="s">
        <v>398</v>
      </c>
      <c r="D162" s="152">
        <v>5.5</v>
      </c>
      <c r="E162" s="151">
        <v>18</v>
      </c>
      <c r="F162" s="180">
        <f>Harambee!$D162*Harambee!$E162</f>
        <v>99</v>
      </c>
      <c r="G162" s="151">
        <v>0</v>
      </c>
      <c r="H162" s="179" t="s">
        <v>603</v>
      </c>
      <c r="I162" s="179"/>
      <c r="J162" s="725"/>
      <c r="K162" s="699"/>
      <c r="L162" s="699"/>
      <c r="M162" s="699"/>
      <c r="N162" s="724"/>
      <c r="O162" s="725"/>
      <c r="P162" s="699"/>
      <c r="Q162" s="17"/>
      <c r="R162" s="17"/>
      <c r="S162" s="17"/>
      <c r="T162" s="17"/>
      <c r="U162" s="17"/>
      <c r="V162" s="17"/>
      <c r="W162" s="17"/>
      <c r="X162" s="17"/>
      <c r="Y162" s="17"/>
      <c r="Z162" s="17"/>
      <c r="AA162" s="17"/>
    </row>
    <row r="163" spans="1:30" ht="15.75" customHeight="1">
      <c r="A163" s="17" t="s">
        <v>978</v>
      </c>
      <c r="B163" s="17" t="s">
        <v>63</v>
      </c>
      <c r="C163" s="85" t="s">
        <v>979</v>
      </c>
      <c r="D163" s="152">
        <v>5</v>
      </c>
      <c r="E163" s="151">
        <v>18</v>
      </c>
      <c r="F163" s="180">
        <f>Harambee!$D163*Harambee!$E163</f>
        <v>90</v>
      </c>
      <c r="G163" s="151">
        <v>0</v>
      </c>
      <c r="H163" s="179" t="s">
        <v>603</v>
      </c>
      <c r="I163" s="179"/>
      <c r="J163" s="725"/>
      <c r="K163" s="699"/>
      <c r="L163" s="699"/>
      <c r="M163" s="699"/>
      <c r="N163" s="724"/>
      <c r="O163" s="725"/>
      <c r="P163" s="699"/>
      <c r="Q163" s="17"/>
      <c r="R163" s="17"/>
      <c r="S163" s="17"/>
      <c r="T163" s="17"/>
      <c r="U163" s="17"/>
      <c r="V163" s="17"/>
      <c r="W163" s="17"/>
      <c r="X163" s="17"/>
      <c r="Y163" s="17"/>
      <c r="Z163" s="17"/>
      <c r="AA163" s="17"/>
    </row>
    <row r="164" spans="1:30" ht="15.75" customHeight="1">
      <c r="A164" s="162" t="s">
        <v>978</v>
      </c>
      <c r="B164" s="17" t="s">
        <v>68</v>
      </c>
      <c r="C164" s="85" t="s">
        <v>979</v>
      </c>
      <c r="D164" s="152">
        <v>8</v>
      </c>
      <c r="E164" s="151">
        <v>18</v>
      </c>
      <c r="F164" s="180">
        <f>Harambee!$D164*Harambee!$E164</f>
        <v>144</v>
      </c>
      <c r="G164" s="151">
        <v>0</v>
      </c>
      <c r="H164" s="179" t="s">
        <v>603</v>
      </c>
      <c r="I164" s="179"/>
      <c r="J164" s="725"/>
      <c r="K164" s="699"/>
      <c r="L164" s="699"/>
      <c r="M164" s="699"/>
      <c r="N164" s="724"/>
      <c r="O164" s="725"/>
      <c r="P164" s="699"/>
      <c r="Q164" s="17"/>
      <c r="R164" s="17"/>
      <c r="S164" s="17"/>
      <c r="T164" s="17"/>
      <c r="U164" s="17"/>
      <c r="V164" s="17"/>
      <c r="W164" s="17"/>
      <c r="X164" s="17"/>
      <c r="Y164" s="17"/>
      <c r="Z164" s="17"/>
      <c r="AA164" s="17"/>
    </row>
    <row r="165" spans="1:30" ht="15.75" customHeight="1">
      <c r="A165" s="17" t="s">
        <v>980</v>
      </c>
      <c r="B165" s="17" t="s">
        <v>65</v>
      </c>
      <c r="C165" s="85" t="s">
        <v>398</v>
      </c>
      <c r="D165" s="152">
        <v>4</v>
      </c>
      <c r="E165" s="151">
        <v>10</v>
      </c>
      <c r="F165" s="180">
        <f>Harambee!$D165*Harambee!$E165</f>
        <v>40</v>
      </c>
      <c r="G165" s="151">
        <v>0</v>
      </c>
      <c r="H165" s="179" t="s">
        <v>603</v>
      </c>
      <c r="I165" s="179"/>
      <c r="J165" s="725"/>
      <c r="K165" s="699"/>
      <c r="L165" s="699"/>
      <c r="M165" s="699"/>
      <c r="N165" s="724"/>
      <c r="O165" s="725"/>
      <c r="P165" s="699"/>
      <c r="Q165" s="17"/>
      <c r="R165" s="17"/>
      <c r="S165" s="17"/>
      <c r="T165" s="17"/>
      <c r="U165" s="17"/>
      <c r="V165" s="17"/>
      <c r="W165" s="17"/>
      <c r="X165" s="17"/>
      <c r="Y165" s="17"/>
      <c r="Z165" s="17"/>
      <c r="AA165" s="17"/>
    </row>
    <row r="166" spans="1:30" ht="15.75" customHeight="1">
      <c r="A166" s="162" t="s">
        <v>980</v>
      </c>
      <c r="B166" s="17" t="s">
        <v>65</v>
      </c>
      <c r="C166" s="85" t="s">
        <v>398</v>
      </c>
      <c r="D166" s="152">
        <v>4</v>
      </c>
      <c r="E166" s="151">
        <v>10</v>
      </c>
      <c r="F166" s="180">
        <f>Harambee!$D166*Harambee!$E166</f>
        <v>40</v>
      </c>
      <c r="G166" s="151">
        <v>0</v>
      </c>
      <c r="H166" s="179" t="s">
        <v>603</v>
      </c>
      <c r="I166" s="179"/>
      <c r="J166" s="725"/>
      <c r="K166" s="699"/>
      <c r="L166" s="699"/>
      <c r="M166" s="699"/>
      <c r="N166" s="724"/>
      <c r="O166" s="725"/>
      <c r="P166" s="699"/>
      <c r="Q166" s="17"/>
      <c r="R166" s="17"/>
      <c r="S166" s="17"/>
      <c r="T166" s="17"/>
      <c r="U166" s="17"/>
      <c r="V166" s="17"/>
      <c r="W166" s="17"/>
      <c r="X166" s="17"/>
      <c r="Y166" s="17"/>
      <c r="Z166" s="17"/>
      <c r="AA166" s="17"/>
    </row>
    <row r="167" spans="1:30" ht="15.75" customHeight="1">
      <c r="A167" s="17" t="s">
        <v>981</v>
      </c>
      <c r="B167" s="17" t="s">
        <v>80</v>
      </c>
      <c r="C167" s="85" t="s">
        <v>400</v>
      </c>
      <c r="D167" s="152">
        <v>6</v>
      </c>
      <c r="E167" s="151">
        <v>8</v>
      </c>
      <c r="F167" s="180">
        <f>Harambee!$D167*Harambee!$E167</f>
        <v>48</v>
      </c>
      <c r="G167" s="151">
        <v>0</v>
      </c>
      <c r="H167" s="179" t="s">
        <v>603</v>
      </c>
      <c r="I167" s="179" t="s">
        <v>977</v>
      </c>
      <c r="J167" s="725"/>
      <c r="K167" s="699"/>
      <c r="L167" s="699"/>
      <c r="M167" s="699"/>
      <c r="N167" s="724"/>
      <c r="O167" s="725"/>
      <c r="P167" s="699"/>
      <c r="Q167" s="17"/>
      <c r="R167" s="17"/>
      <c r="S167" s="17"/>
      <c r="T167" s="17"/>
      <c r="U167" s="17"/>
      <c r="V167" s="17"/>
      <c r="W167" s="17"/>
      <c r="X167" s="17"/>
      <c r="Y167" s="17"/>
      <c r="Z167" s="17"/>
      <c r="AA167" s="17"/>
    </row>
    <row r="168" spans="1:30" ht="15.75" customHeight="1">
      <c r="A168" s="162" t="s">
        <v>981</v>
      </c>
      <c r="B168" s="17" t="s">
        <v>80</v>
      </c>
      <c r="C168" s="85" t="s">
        <v>398</v>
      </c>
      <c r="D168" s="152">
        <v>6</v>
      </c>
      <c r="E168" s="151">
        <v>8</v>
      </c>
      <c r="F168" s="180">
        <f>Harambee!$D168*Harambee!$E168</f>
        <v>48</v>
      </c>
      <c r="G168" s="151">
        <v>0</v>
      </c>
      <c r="H168" s="179" t="s">
        <v>603</v>
      </c>
      <c r="I168" s="179" t="s">
        <v>977</v>
      </c>
      <c r="J168" s="725"/>
      <c r="K168" s="699"/>
      <c r="L168" s="699"/>
      <c r="M168" s="699"/>
      <c r="N168" s="724"/>
      <c r="O168" s="725"/>
      <c r="P168" s="699"/>
      <c r="Q168" s="17"/>
      <c r="R168" s="17"/>
      <c r="S168" s="17"/>
      <c r="T168" s="17"/>
      <c r="U168" s="17"/>
      <c r="V168" s="17"/>
      <c r="W168" s="17"/>
      <c r="X168" s="17"/>
      <c r="Y168" s="17"/>
      <c r="Z168" s="17"/>
      <c r="AA168" s="17"/>
    </row>
    <row r="169" spans="1:30" ht="15.75" customHeight="1">
      <c r="A169" s="167"/>
      <c r="B169" s="17"/>
      <c r="C169" s="557"/>
      <c r="D169" s="558"/>
      <c r="E169" s="556"/>
      <c r="F169" s="555">
        <f>Harambee!$D169*Harambee!$E169</f>
        <v>0</v>
      </c>
      <c r="G169" s="556"/>
      <c r="H169" s="557" t="str">
        <f>IF(Harambee!$B169= "","-",IF(Harambee!$B169= "External","Specify location tariff", "Campus buy-off"))</f>
        <v>-</v>
      </c>
      <c r="I169" s="561"/>
      <c r="J169" s="726"/>
      <c r="K169" s="717"/>
      <c r="L169" s="717"/>
      <c r="M169" s="717"/>
      <c r="N169" s="727"/>
      <c r="O169" s="725"/>
      <c r="P169" s="699"/>
      <c r="Q169" s="17"/>
      <c r="R169" s="17"/>
      <c r="S169" s="17"/>
      <c r="T169" s="17"/>
      <c r="U169" s="17"/>
      <c r="V169" s="17"/>
      <c r="W169" s="17"/>
      <c r="X169" s="17"/>
      <c r="Y169" s="17"/>
      <c r="Z169" s="17"/>
      <c r="AA169" s="17"/>
    </row>
    <row r="170" spans="1:30" ht="15.75" customHeight="1">
      <c r="A170" s="16"/>
      <c r="B170" s="17"/>
      <c r="C170" s="17"/>
      <c r="D170" s="17"/>
      <c r="E170" s="17"/>
      <c r="F170" s="17"/>
      <c r="G170" s="17"/>
      <c r="H170" s="17"/>
      <c r="I170" s="17"/>
      <c r="J170" s="17"/>
      <c r="K170" s="17"/>
      <c r="L170" s="17"/>
      <c r="M170" s="17"/>
      <c r="N170" s="17"/>
      <c r="O170" s="17">
        <v>0</v>
      </c>
      <c r="P170" s="17"/>
      <c r="Q170" s="17"/>
      <c r="R170" s="17"/>
      <c r="S170" s="17"/>
      <c r="T170" s="17"/>
      <c r="U170" s="17"/>
      <c r="V170" s="17"/>
      <c r="W170" s="17"/>
      <c r="X170" s="17"/>
      <c r="Y170" s="17"/>
      <c r="Z170" s="17"/>
      <c r="AA170" s="17"/>
      <c r="AB170" s="17"/>
      <c r="AC170" s="17"/>
      <c r="AD170" s="17"/>
    </row>
    <row r="171" spans="1:30" ht="15.75" customHeight="1">
      <c r="A171" s="16"/>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560" t="s">
        <v>404</v>
      </c>
      <c r="B172" s="17"/>
      <c r="C172" s="180"/>
      <c r="D172" s="85"/>
      <c r="E172" s="85"/>
      <c r="F172" s="85"/>
      <c r="G172" s="85"/>
      <c r="H172" s="85"/>
      <c r="I172" s="85"/>
      <c r="J172" s="85"/>
      <c r="K172" s="85"/>
      <c r="L172" s="181"/>
      <c r="M172" s="169"/>
      <c r="N172" s="17"/>
      <c r="O172" s="17"/>
      <c r="P172" s="17"/>
      <c r="Q172" s="17"/>
      <c r="R172" s="17"/>
      <c r="S172" s="17"/>
      <c r="T172" s="17"/>
      <c r="U172" s="17"/>
      <c r="V172" s="17"/>
      <c r="W172" s="17"/>
      <c r="X172" s="17"/>
      <c r="Y172" s="17"/>
      <c r="Z172" s="17"/>
      <c r="AA172" s="17"/>
      <c r="AB172" s="17"/>
      <c r="AC172" s="17"/>
      <c r="AD172" s="17"/>
    </row>
    <row r="173" spans="1:30" ht="15" customHeight="1">
      <c r="A173" s="16" t="s">
        <v>405</v>
      </c>
      <c r="B173" s="16" t="s">
        <v>406</v>
      </c>
      <c r="C173" s="16" t="s">
        <v>407</v>
      </c>
      <c r="D173" s="16" t="s">
        <v>408</v>
      </c>
      <c r="E173" s="16" t="s">
        <v>409</v>
      </c>
      <c r="F173" s="16" t="s">
        <v>410</v>
      </c>
      <c r="G173" s="16" t="s">
        <v>389</v>
      </c>
      <c r="H173" s="714" t="s">
        <v>390</v>
      </c>
      <c r="I173" s="715"/>
      <c r="J173" s="712" t="s">
        <v>322</v>
      </c>
      <c r="K173" s="713"/>
      <c r="L173" s="17"/>
      <c r="M173" s="17"/>
      <c r="N173" s="17"/>
      <c r="O173" s="17"/>
      <c r="P173" s="163"/>
      <c r="Q173" s="16"/>
      <c r="R173" s="17"/>
      <c r="S173" s="182"/>
      <c r="T173" s="17"/>
      <c r="U173" s="17"/>
      <c r="V173" s="17"/>
      <c r="W173" s="20">
        <f>SUM(F174:F187)</f>
        <v>614</v>
      </c>
      <c r="X173" s="17"/>
      <c r="Y173" s="17"/>
      <c r="Z173" s="17"/>
      <c r="AA173" s="17"/>
      <c r="AB173" s="17"/>
    </row>
    <row r="174" spans="1:30" ht="14.25" customHeight="1">
      <c r="A174" s="183" t="s">
        <v>982</v>
      </c>
      <c r="B174" s="183" t="s">
        <v>508</v>
      </c>
      <c r="C174" s="186">
        <v>70</v>
      </c>
      <c r="D174" s="234">
        <v>5</v>
      </c>
      <c r="E174" s="185">
        <v>15</v>
      </c>
      <c r="F174" s="186">
        <v>210</v>
      </c>
      <c r="G174" s="179"/>
      <c r="H174" s="716"/>
      <c r="I174" s="699"/>
      <c r="J174" s="718" t="s">
        <v>413</v>
      </c>
      <c r="K174" s="713"/>
      <c r="L174" s="17"/>
      <c r="M174" s="17"/>
      <c r="N174" s="17"/>
      <c r="O174" s="17"/>
      <c r="P174" s="17"/>
      <c r="Q174" s="187"/>
      <c r="R174" s="17"/>
      <c r="S174" s="17"/>
      <c r="T174" s="17"/>
      <c r="U174" s="17"/>
      <c r="V174" s="17"/>
      <c r="W174" s="17"/>
      <c r="X174" s="17"/>
      <c r="Y174" s="17"/>
      <c r="Z174" s="17"/>
      <c r="AA174" s="17"/>
      <c r="AB174" s="17"/>
    </row>
    <row r="175" spans="1:30" ht="15.75" customHeight="1">
      <c r="A175" s="183" t="s">
        <v>983</v>
      </c>
      <c r="B175" s="183" t="s">
        <v>508</v>
      </c>
      <c r="C175" s="186">
        <v>65</v>
      </c>
      <c r="D175" s="234">
        <v>5</v>
      </c>
      <c r="E175" s="185">
        <v>8</v>
      </c>
      <c r="F175" s="186">
        <v>104</v>
      </c>
      <c r="G175" s="179"/>
      <c r="H175" s="699"/>
      <c r="I175" s="699"/>
      <c r="J175" s="719"/>
      <c r="K175" s="720"/>
      <c r="L175" s="17"/>
      <c r="M175" s="17"/>
      <c r="N175" s="17"/>
      <c r="O175" s="17"/>
      <c r="P175" s="17"/>
      <c r="Q175" s="17"/>
      <c r="R175" s="17"/>
      <c r="S175" s="17"/>
      <c r="T175" s="17"/>
      <c r="U175" s="17"/>
      <c r="V175" s="17"/>
      <c r="W175" s="17"/>
      <c r="X175" s="17"/>
      <c r="Y175" s="17"/>
      <c r="Z175" s="17"/>
      <c r="AA175" s="17"/>
      <c r="AB175" s="17"/>
    </row>
    <row r="176" spans="1:30" ht="15.75" customHeight="1">
      <c r="A176" s="183" t="s">
        <v>984</v>
      </c>
      <c r="B176" s="183" t="s">
        <v>508</v>
      </c>
      <c r="C176" s="165"/>
      <c r="D176" s="280"/>
      <c r="E176" s="184"/>
      <c r="F176" s="186">
        <v>300</v>
      </c>
      <c r="G176" s="179"/>
      <c r="H176" s="699"/>
      <c r="I176" s="699"/>
      <c r="J176" s="719"/>
      <c r="K176" s="720"/>
      <c r="L176" s="17"/>
      <c r="M176" s="17"/>
      <c r="N176" s="17"/>
      <c r="O176" s="17"/>
      <c r="P176" s="17"/>
      <c r="Q176" s="17"/>
      <c r="R176" s="17"/>
      <c r="S176" s="17"/>
      <c r="T176" s="17"/>
      <c r="U176" s="17"/>
      <c r="V176" s="17"/>
      <c r="W176" s="17"/>
      <c r="X176" s="17"/>
      <c r="Y176" s="17"/>
      <c r="Z176" s="17"/>
      <c r="AA176" s="17"/>
      <c r="AB176" s="17"/>
    </row>
    <row r="177" spans="1:30" ht="15.75" customHeight="1">
      <c r="A177" s="17"/>
      <c r="B177" s="17"/>
      <c r="C177" s="189">
        <v>0</v>
      </c>
      <c r="D177" s="179"/>
      <c r="E177" s="151"/>
      <c r="F177" s="189">
        <v>0</v>
      </c>
      <c r="G177" s="179"/>
      <c r="H177" s="699"/>
      <c r="I177" s="699"/>
      <c r="J177" s="719"/>
      <c r="K177" s="720"/>
      <c r="L177" s="17"/>
      <c r="M177" s="17"/>
      <c r="N177" s="17"/>
      <c r="O177" s="17"/>
      <c r="P177" s="17"/>
      <c r="Q177" s="17"/>
      <c r="R177" s="17"/>
      <c r="S177" s="17"/>
      <c r="T177" s="17"/>
      <c r="U177" s="17"/>
      <c r="V177" s="17"/>
      <c r="W177" s="17"/>
      <c r="X177" s="17"/>
      <c r="Y177" s="17"/>
      <c r="Z177" s="17"/>
      <c r="AA177" s="17"/>
      <c r="AB177" s="17"/>
    </row>
    <row r="178" spans="1:30" ht="15.75" customHeight="1">
      <c r="A178" s="17"/>
      <c r="B178" s="17"/>
      <c r="C178" s="189">
        <v>0</v>
      </c>
      <c r="D178" s="179"/>
      <c r="E178" s="151"/>
      <c r="F178" s="189">
        <v>0</v>
      </c>
      <c r="G178" s="179"/>
      <c r="H178" s="699"/>
      <c r="I178" s="699"/>
      <c r="J178" s="719"/>
      <c r="K178" s="720"/>
      <c r="L178" s="17"/>
      <c r="M178" s="17"/>
      <c r="N178" s="17"/>
      <c r="O178" s="17"/>
      <c r="P178" s="17"/>
      <c r="Q178" s="17"/>
      <c r="R178" s="17"/>
      <c r="S178" s="17"/>
      <c r="T178" s="17"/>
      <c r="U178" s="17"/>
      <c r="V178" s="17"/>
      <c r="W178" s="17"/>
      <c r="X178" s="17"/>
      <c r="Y178" s="17"/>
      <c r="Z178" s="17"/>
      <c r="AA178" s="17"/>
      <c r="AB178" s="17"/>
    </row>
    <row r="179" spans="1:30" ht="15.75" customHeight="1">
      <c r="A179" s="17"/>
      <c r="B179" s="17"/>
      <c r="C179" s="189">
        <v>0</v>
      </c>
      <c r="D179" s="179"/>
      <c r="E179" s="151"/>
      <c r="F179" s="189">
        <v>0</v>
      </c>
      <c r="G179" s="179"/>
      <c r="H179" s="699"/>
      <c r="I179" s="699"/>
      <c r="J179" s="719"/>
      <c r="K179" s="720"/>
      <c r="L179" s="17"/>
      <c r="M179" s="17"/>
      <c r="N179" s="17"/>
      <c r="O179" s="17"/>
      <c r="P179" s="17"/>
      <c r="Q179" s="17"/>
      <c r="R179" s="17"/>
      <c r="S179" s="17"/>
      <c r="T179" s="17"/>
      <c r="U179" s="17"/>
      <c r="V179" s="17"/>
      <c r="W179" s="17"/>
      <c r="X179" s="17"/>
      <c r="Y179" s="17"/>
      <c r="Z179" s="17"/>
      <c r="AA179" s="17"/>
      <c r="AB179" s="17"/>
    </row>
    <row r="180" spans="1:30" ht="15.75" customHeight="1">
      <c r="A180" s="17"/>
      <c r="B180" s="17"/>
      <c r="C180" s="189">
        <v>0</v>
      </c>
      <c r="D180" s="179"/>
      <c r="E180" s="151"/>
      <c r="F180" s="189">
        <v>0</v>
      </c>
      <c r="G180" s="179"/>
      <c r="H180" s="699"/>
      <c r="I180" s="699"/>
      <c r="J180" s="719"/>
      <c r="K180" s="720"/>
      <c r="L180" s="17"/>
      <c r="M180" s="17"/>
      <c r="N180" s="17"/>
      <c r="O180" s="17"/>
      <c r="P180" s="17"/>
      <c r="Q180" s="17"/>
      <c r="R180" s="17"/>
      <c r="S180" s="17"/>
      <c r="T180" s="17"/>
      <c r="U180" s="17"/>
      <c r="V180" s="17"/>
      <c r="W180" s="17"/>
      <c r="X180" s="17"/>
      <c r="Y180" s="17"/>
      <c r="Z180" s="17"/>
      <c r="AA180" s="17"/>
      <c r="AB180" s="17"/>
    </row>
    <row r="181" spans="1:30" ht="15.75" customHeight="1">
      <c r="A181" s="17"/>
      <c r="B181" s="17"/>
      <c r="C181" s="189">
        <v>0</v>
      </c>
      <c r="D181" s="179"/>
      <c r="E181" s="151"/>
      <c r="F181" s="189">
        <v>0</v>
      </c>
      <c r="G181" s="179"/>
      <c r="H181" s="699"/>
      <c r="I181" s="699"/>
      <c r="J181" s="719"/>
      <c r="K181" s="720"/>
      <c r="L181" s="17"/>
      <c r="M181" s="17"/>
      <c r="N181" s="17"/>
      <c r="O181" s="17"/>
      <c r="P181" s="17"/>
      <c r="Q181" s="17"/>
      <c r="R181" s="17"/>
      <c r="S181" s="17"/>
      <c r="T181" s="17"/>
      <c r="U181" s="17"/>
      <c r="V181" s="17"/>
      <c r="W181" s="17"/>
      <c r="X181" s="17"/>
      <c r="Y181" s="17"/>
      <c r="Z181" s="17"/>
      <c r="AA181" s="17"/>
      <c r="AB181" s="17"/>
    </row>
    <row r="182" spans="1:30" ht="15.75" customHeight="1">
      <c r="A182" s="17"/>
      <c r="B182" s="17"/>
      <c r="C182" s="189">
        <v>0</v>
      </c>
      <c r="D182" s="179"/>
      <c r="E182" s="151"/>
      <c r="F182" s="189">
        <v>0</v>
      </c>
      <c r="G182" s="179"/>
      <c r="H182" s="699"/>
      <c r="I182" s="699"/>
      <c r="J182" s="719"/>
      <c r="K182" s="720"/>
      <c r="L182" s="17"/>
      <c r="M182" s="17"/>
      <c r="N182" s="17"/>
      <c r="O182" s="17"/>
      <c r="P182" s="17"/>
      <c r="Q182" s="17"/>
      <c r="R182" s="17"/>
      <c r="S182" s="17"/>
      <c r="T182" s="17"/>
      <c r="U182" s="17"/>
      <c r="V182" s="17"/>
      <c r="W182" s="17"/>
      <c r="X182" s="17"/>
      <c r="Y182" s="17"/>
      <c r="Z182" s="17"/>
      <c r="AA182" s="17"/>
      <c r="AB182" s="17"/>
    </row>
    <row r="183" spans="1:30" ht="15.75" customHeight="1">
      <c r="A183" s="17"/>
      <c r="B183" s="17"/>
      <c r="C183" s="189">
        <v>0</v>
      </c>
      <c r="D183" s="179"/>
      <c r="E183" s="151"/>
      <c r="F183" s="189">
        <v>0</v>
      </c>
      <c r="G183" s="179"/>
      <c r="H183" s="699"/>
      <c r="I183" s="699"/>
      <c r="J183" s="719"/>
      <c r="K183" s="720"/>
      <c r="L183" s="17"/>
      <c r="M183" s="17"/>
      <c r="N183" s="17"/>
      <c r="O183" s="17"/>
      <c r="P183" s="17"/>
      <c r="Q183" s="17"/>
      <c r="R183" s="17"/>
      <c r="S183" s="17"/>
      <c r="T183" s="17"/>
      <c r="U183" s="17"/>
      <c r="V183" s="17"/>
      <c r="W183" s="17"/>
      <c r="X183" s="17"/>
      <c r="Y183" s="17"/>
      <c r="Z183" s="17"/>
      <c r="AA183" s="17"/>
      <c r="AB183" s="17"/>
    </row>
    <row r="184" spans="1:30" ht="15.75" customHeight="1">
      <c r="A184" s="17"/>
      <c r="B184" s="17"/>
      <c r="C184" s="189">
        <v>0</v>
      </c>
      <c r="D184" s="179"/>
      <c r="E184" s="151"/>
      <c r="F184" s="189">
        <v>0</v>
      </c>
      <c r="G184" s="179"/>
      <c r="H184" s="699"/>
      <c r="I184" s="699"/>
      <c r="J184" s="719"/>
      <c r="K184" s="720"/>
      <c r="L184" s="17"/>
      <c r="M184" s="17"/>
      <c r="N184" s="17"/>
      <c r="O184" s="17"/>
      <c r="P184" s="17"/>
      <c r="Q184" s="17"/>
      <c r="R184" s="17"/>
      <c r="S184" s="17"/>
      <c r="T184" s="17"/>
      <c r="U184" s="17"/>
      <c r="V184" s="17"/>
      <c r="W184" s="17"/>
      <c r="X184" s="17"/>
      <c r="Y184" s="17"/>
      <c r="Z184" s="17"/>
      <c r="AA184" s="17"/>
      <c r="AB184" s="17"/>
    </row>
    <row r="185" spans="1:30" ht="15.75" customHeight="1">
      <c r="A185" s="17"/>
      <c r="B185" s="17"/>
      <c r="C185" s="189">
        <v>0</v>
      </c>
      <c r="D185" s="179"/>
      <c r="E185" s="151"/>
      <c r="F185" s="189">
        <v>0</v>
      </c>
      <c r="G185" s="179"/>
      <c r="H185" s="699"/>
      <c r="I185" s="699"/>
      <c r="J185" s="719"/>
      <c r="K185" s="720"/>
      <c r="L185" s="17"/>
      <c r="M185" s="17"/>
      <c r="N185" s="17"/>
      <c r="O185" s="17"/>
      <c r="P185" s="17"/>
      <c r="Q185" s="17"/>
      <c r="R185" s="17"/>
      <c r="S185" s="17"/>
      <c r="T185" s="17"/>
      <c r="U185" s="17"/>
      <c r="V185" s="17"/>
      <c r="W185" s="17"/>
      <c r="X185" s="17"/>
      <c r="Y185" s="17"/>
      <c r="Z185" s="17"/>
      <c r="AA185" s="17"/>
      <c r="AB185" s="17"/>
    </row>
    <row r="186" spans="1:30" ht="15.75" customHeight="1">
      <c r="A186" s="17"/>
      <c r="B186" s="17"/>
      <c r="C186" s="189">
        <v>0</v>
      </c>
      <c r="D186" s="179"/>
      <c r="E186" s="151"/>
      <c r="F186" s="189">
        <v>0</v>
      </c>
      <c r="G186" s="179"/>
      <c r="H186" s="699"/>
      <c r="I186" s="699"/>
      <c r="J186" s="719"/>
      <c r="K186" s="720"/>
      <c r="L186" s="17"/>
      <c r="M186" s="17"/>
      <c r="N186" s="17"/>
      <c r="O186" s="17"/>
      <c r="P186" s="17"/>
      <c r="Q186" s="17"/>
      <c r="R186" s="17"/>
      <c r="S186" s="17"/>
      <c r="T186" s="17"/>
      <c r="U186" s="17"/>
      <c r="V186" s="17"/>
      <c r="W186" s="17"/>
      <c r="X186" s="17"/>
      <c r="Y186" s="17"/>
      <c r="Z186" s="17"/>
      <c r="AA186" s="17"/>
      <c r="AB186" s="17"/>
    </row>
    <row r="187" spans="1:30" ht="15.75" customHeight="1">
      <c r="A187" s="17"/>
      <c r="B187" s="17"/>
      <c r="C187" s="189">
        <v>0</v>
      </c>
      <c r="D187" s="179"/>
      <c r="E187" s="151"/>
      <c r="F187" s="189">
        <v>0</v>
      </c>
      <c r="G187" s="179"/>
      <c r="H187" s="717"/>
      <c r="I187" s="717"/>
      <c r="J187" s="721"/>
      <c r="K187" s="722"/>
      <c r="L187" s="17"/>
      <c r="M187" s="17"/>
      <c r="N187" s="17"/>
      <c r="O187" s="17"/>
      <c r="P187" s="17"/>
      <c r="Q187" s="17"/>
      <c r="R187" s="17"/>
      <c r="S187" s="17"/>
      <c r="T187" s="17"/>
      <c r="U187" s="17"/>
      <c r="V187" s="17"/>
      <c r="W187" s="17"/>
      <c r="X187" s="17"/>
      <c r="Y187" s="17"/>
      <c r="Z187" s="17"/>
      <c r="AA187" s="17"/>
      <c r="AB187" s="17"/>
    </row>
    <row r="188" spans="1:30" ht="15.75" customHeight="1">
      <c r="A188" s="16"/>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6"/>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6"/>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711"/>
      <c r="C197" s="699"/>
      <c r="D197" s="699"/>
      <c r="E197" s="699"/>
      <c r="F197" s="699"/>
      <c r="G197" s="699"/>
      <c r="H197" s="699"/>
      <c r="I197" s="17"/>
      <c r="J197" s="17"/>
      <c r="K197" s="17"/>
      <c r="L197" s="17"/>
      <c r="M197" s="17"/>
      <c r="N197" s="17"/>
      <c r="O197" s="17"/>
      <c r="P197" s="711"/>
      <c r="Q197" s="699"/>
      <c r="R197" s="699"/>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711"/>
      <c r="Q198" s="699"/>
      <c r="R198" s="699"/>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711"/>
      <c r="Q199" s="699"/>
      <c r="R199" s="699"/>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711"/>
      <c r="Q200" s="699"/>
      <c r="R200" s="699"/>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711"/>
      <c r="Q201" s="699"/>
      <c r="R201" s="699"/>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711"/>
      <c r="Q202" s="699"/>
      <c r="R202" s="699"/>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711"/>
      <c r="Q203" s="699"/>
      <c r="R203" s="699"/>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711"/>
      <c r="N205" s="699"/>
      <c r="O205" s="699"/>
      <c r="P205" s="711"/>
      <c r="Q205" s="699"/>
      <c r="R205" s="699"/>
      <c r="S205" s="699"/>
      <c r="T205" s="699"/>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711"/>
      <c r="N206" s="699"/>
      <c r="O206" s="699"/>
      <c r="P206" s="711"/>
      <c r="Q206" s="699"/>
      <c r="R206" s="699"/>
      <c r="S206" s="699"/>
      <c r="T206" s="699"/>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711"/>
      <c r="N207" s="699"/>
      <c r="O207" s="699"/>
      <c r="P207" s="699"/>
      <c r="Q207" s="699"/>
      <c r="R207" s="699"/>
      <c r="S207" s="699"/>
      <c r="T207" s="699"/>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711"/>
      <c r="N208" s="699"/>
      <c r="O208" s="699"/>
      <c r="P208" s="699"/>
      <c r="Q208" s="699"/>
      <c r="R208" s="699"/>
      <c r="S208" s="699"/>
      <c r="T208" s="699"/>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711"/>
      <c r="N209" s="699"/>
      <c r="O209" s="699"/>
      <c r="P209" s="699"/>
      <c r="Q209" s="699"/>
      <c r="R209" s="699"/>
      <c r="S209" s="699"/>
      <c r="T209" s="699"/>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711"/>
      <c r="N210" s="699"/>
      <c r="O210" s="699"/>
      <c r="P210" s="699"/>
      <c r="Q210" s="699"/>
      <c r="R210" s="699"/>
      <c r="S210" s="699"/>
      <c r="T210" s="699"/>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711"/>
      <c r="N211" s="699"/>
      <c r="O211" s="699"/>
      <c r="P211" s="699"/>
      <c r="Q211" s="699"/>
      <c r="R211" s="699"/>
      <c r="S211" s="699"/>
      <c r="T211" s="699"/>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711"/>
      <c r="N212" s="699"/>
      <c r="O212" s="699"/>
      <c r="P212" s="699"/>
      <c r="Q212" s="699"/>
      <c r="R212" s="699"/>
      <c r="S212" s="699"/>
      <c r="T212" s="699"/>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711"/>
      <c r="N213" s="699"/>
      <c r="O213" s="699"/>
      <c r="P213" s="699"/>
      <c r="Q213" s="699"/>
      <c r="R213" s="699"/>
      <c r="S213" s="699"/>
      <c r="T213" s="699"/>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711"/>
      <c r="N214" s="699"/>
      <c r="O214" s="699"/>
      <c r="P214" s="699"/>
      <c r="Q214" s="699"/>
      <c r="R214" s="699"/>
      <c r="S214" s="699"/>
      <c r="T214" s="699"/>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711"/>
      <c r="N215" s="699"/>
      <c r="O215" s="699"/>
      <c r="P215" s="699"/>
      <c r="Q215" s="699"/>
      <c r="R215" s="699"/>
      <c r="S215" s="699"/>
      <c r="T215" s="699"/>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711"/>
      <c r="N216" s="699"/>
      <c r="O216" s="699"/>
      <c r="P216" s="699"/>
      <c r="Q216" s="699"/>
      <c r="R216" s="699"/>
      <c r="S216" s="699"/>
      <c r="T216" s="699"/>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711"/>
      <c r="N217" s="699"/>
      <c r="O217" s="699"/>
      <c r="P217" s="699"/>
      <c r="Q217" s="699"/>
      <c r="R217" s="699"/>
      <c r="S217" s="699"/>
      <c r="T217" s="699"/>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711"/>
      <c r="N220" s="699"/>
      <c r="O220" s="699"/>
      <c r="P220" s="711"/>
      <c r="Q220" s="699"/>
      <c r="R220" s="699"/>
      <c r="S220" s="699"/>
      <c r="T220" s="699"/>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711"/>
      <c r="N221" s="699"/>
      <c r="O221" s="699"/>
      <c r="P221" s="711"/>
      <c r="Q221" s="699"/>
      <c r="R221" s="699"/>
      <c r="S221" s="699"/>
      <c r="T221" s="699"/>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711"/>
      <c r="N222" s="699"/>
      <c r="O222" s="699"/>
      <c r="P222" s="699"/>
      <c r="Q222" s="699"/>
      <c r="R222" s="699"/>
      <c r="S222" s="699"/>
      <c r="T222" s="699"/>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711"/>
      <c r="N223" s="699"/>
      <c r="O223" s="699"/>
      <c r="P223" s="699"/>
      <c r="Q223" s="699"/>
      <c r="R223" s="699"/>
      <c r="S223" s="699"/>
      <c r="T223" s="699"/>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711"/>
      <c r="N224" s="699"/>
      <c r="O224" s="699"/>
      <c r="P224" s="699"/>
      <c r="Q224" s="699"/>
      <c r="R224" s="699"/>
      <c r="S224" s="699"/>
      <c r="T224" s="699"/>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711"/>
      <c r="N225" s="699"/>
      <c r="O225" s="699"/>
      <c r="P225" s="699"/>
      <c r="Q225" s="699"/>
      <c r="R225" s="699"/>
      <c r="S225" s="699"/>
      <c r="T225" s="699"/>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711"/>
      <c r="N226" s="699"/>
      <c r="O226" s="699"/>
      <c r="P226" s="699"/>
      <c r="Q226" s="699"/>
      <c r="R226" s="699"/>
      <c r="S226" s="699"/>
      <c r="T226" s="699"/>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711"/>
      <c r="N227" s="699"/>
      <c r="O227" s="699"/>
      <c r="P227" s="699"/>
      <c r="Q227" s="699"/>
      <c r="R227" s="699"/>
      <c r="S227" s="699"/>
      <c r="T227" s="699"/>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711"/>
      <c r="N228" s="699"/>
      <c r="O228" s="699"/>
      <c r="P228" s="699"/>
      <c r="Q228" s="699"/>
      <c r="R228" s="699"/>
      <c r="S228" s="699"/>
      <c r="T228" s="699"/>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711"/>
      <c r="N229" s="699"/>
      <c r="O229" s="699"/>
      <c r="P229" s="699"/>
      <c r="Q229" s="699"/>
      <c r="R229" s="699"/>
      <c r="S229" s="699"/>
      <c r="T229" s="699"/>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711"/>
      <c r="N230" s="699"/>
      <c r="O230" s="699"/>
      <c r="P230" s="699"/>
      <c r="Q230" s="699"/>
      <c r="R230" s="699"/>
      <c r="S230" s="699"/>
      <c r="T230" s="699"/>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711"/>
      <c r="N231" s="699"/>
      <c r="O231" s="699"/>
      <c r="P231" s="699"/>
      <c r="Q231" s="699"/>
      <c r="R231" s="699"/>
      <c r="S231" s="699"/>
      <c r="T231" s="699"/>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711"/>
      <c r="N232" s="699"/>
      <c r="O232" s="699"/>
      <c r="P232" s="699"/>
      <c r="Q232" s="699"/>
      <c r="R232" s="699"/>
      <c r="S232" s="699"/>
      <c r="T232" s="699"/>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711"/>
      <c r="N233" s="699"/>
      <c r="O233" s="699"/>
      <c r="P233" s="699"/>
      <c r="Q233" s="699"/>
      <c r="R233" s="699"/>
      <c r="S233" s="699"/>
      <c r="T233" s="699"/>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711"/>
      <c r="N234" s="699"/>
      <c r="O234" s="699"/>
      <c r="P234" s="699"/>
      <c r="Q234" s="699"/>
      <c r="R234" s="699"/>
      <c r="S234" s="699"/>
      <c r="T234" s="699"/>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711"/>
      <c r="C237" s="699"/>
      <c r="D237" s="17"/>
      <c r="E237" s="17"/>
      <c r="F237" s="17"/>
      <c r="G237" s="17"/>
      <c r="H237" s="17"/>
      <c r="I237" s="17"/>
      <c r="J237" s="17"/>
      <c r="K237" s="17"/>
      <c r="L237" s="17"/>
      <c r="M237" s="711"/>
      <c r="N237" s="699"/>
      <c r="O237" s="699"/>
      <c r="P237" s="711"/>
      <c r="Q237" s="699"/>
      <c r="R237" s="699"/>
      <c r="S237" s="699"/>
      <c r="T237" s="699"/>
      <c r="U237" s="17"/>
      <c r="V237" s="17"/>
      <c r="W237" s="17"/>
      <c r="X237" s="17"/>
      <c r="Y237" s="17"/>
      <c r="Z237" s="17"/>
      <c r="AA237" s="17"/>
      <c r="AB237" s="17"/>
      <c r="AC237" s="17"/>
      <c r="AD237" s="17"/>
    </row>
    <row r="238" spans="1:30" ht="15.75" customHeight="1">
      <c r="A238" s="17"/>
      <c r="B238" s="711"/>
      <c r="C238" s="699"/>
      <c r="D238" s="17"/>
      <c r="E238" s="17"/>
      <c r="F238" s="17"/>
      <c r="G238" s="17"/>
      <c r="H238" s="17"/>
      <c r="I238" s="17"/>
      <c r="J238" s="17"/>
      <c r="K238" s="17"/>
      <c r="L238" s="17"/>
      <c r="M238" s="711"/>
      <c r="N238" s="699"/>
      <c r="O238" s="699"/>
      <c r="P238" s="711"/>
      <c r="Q238" s="699"/>
      <c r="R238" s="699"/>
      <c r="S238" s="699"/>
      <c r="T238" s="699"/>
      <c r="U238" s="17"/>
      <c r="V238" s="17"/>
      <c r="W238" s="17"/>
      <c r="X238" s="17"/>
      <c r="Y238" s="17"/>
      <c r="Z238" s="17"/>
      <c r="AA238" s="17"/>
      <c r="AB238" s="17"/>
      <c r="AC238" s="17"/>
      <c r="AD238" s="17"/>
    </row>
    <row r="239" spans="1:30" ht="15.75" customHeight="1">
      <c r="A239" s="17"/>
      <c r="B239" s="711"/>
      <c r="C239" s="699"/>
      <c r="D239" s="17"/>
      <c r="E239" s="17"/>
      <c r="F239" s="17"/>
      <c r="G239" s="17"/>
      <c r="H239" s="17"/>
      <c r="I239" s="17"/>
      <c r="J239" s="17"/>
      <c r="K239" s="17"/>
      <c r="L239" s="17"/>
      <c r="M239" s="711"/>
      <c r="N239" s="699"/>
      <c r="O239" s="699"/>
      <c r="P239" s="699"/>
      <c r="Q239" s="699"/>
      <c r="R239" s="699"/>
      <c r="S239" s="699"/>
      <c r="T239" s="699"/>
      <c r="U239" s="17"/>
      <c r="V239" s="17"/>
      <c r="W239" s="17"/>
      <c r="X239" s="17"/>
      <c r="Y239" s="17"/>
      <c r="Z239" s="17"/>
      <c r="AA239" s="17"/>
      <c r="AB239" s="17"/>
      <c r="AC239" s="17"/>
      <c r="AD239" s="17"/>
    </row>
    <row r="240" spans="1:30" ht="15.75" customHeight="1">
      <c r="A240" s="17"/>
      <c r="B240" s="711"/>
      <c r="C240" s="699"/>
      <c r="D240" s="17"/>
      <c r="E240" s="17"/>
      <c r="F240" s="17"/>
      <c r="G240" s="17"/>
      <c r="H240" s="17"/>
      <c r="I240" s="17"/>
      <c r="J240" s="17"/>
      <c r="K240" s="17"/>
      <c r="L240" s="17"/>
      <c r="M240" s="711"/>
      <c r="N240" s="699"/>
      <c r="O240" s="699"/>
      <c r="P240" s="699"/>
      <c r="Q240" s="699"/>
      <c r="R240" s="699"/>
      <c r="S240" s="699"/>
      <c r="T240" s="699"/>
      <c r="U240" s="17"/>
      <c r="V240" s="17"/>
      <c r="W240" s="17"/>
      <c r="X240" s="17"/>
      <c r="Y240" s="17"/>
      <c r="Z240" s="17"/>
      <c r="AA240" s="17"/>
      <c r="AB240" s="17"/>
      <c r="AC240" s="17"/>
      <c r="AD240" s="17"/>
    </row>
    <row r="241" spans="1:30" ht="15.75" customHeight="1">
      <c r="A241" s="17"/>
      <c r="B241" s="711"/>
      <c r="C241" s="699"/>
      <c r="D241" s="17"/>
      <c r="E241" s="17"/>
      <c r="F241" s="17"/>
      <c r="G241" s="17"/>
      <c r="H241" s="17"/>
      <c r="I241" s="17"/>
      <c r="J241" s="17"/>
      <c r="K241" s="17"/>
      <c r="L241" s="17"/>
      <c r="M241" s="711"/>
      <c r="N241" s="699"/>
      <c r="O241" s="699"/>
      <c r="P241" s="699"/>
      <c r="Q241" s="699"/>
      <c r="R241" s="699"/>
      <c r="S241" s="699"/>
      <c r="T241" s="699"/>
      <c r="U241" s="17"/>
      <c r="V241" s="17"/>
      <c r="W241" s="17"/>
      <c r="X241" s="17"/>
      <c r="Y241" s="17"/>
      <c r="Z241" s="17"/>
      <c r="AA241" s="17"/>
      <c r="AB241" s="17"/>
      <c r="AC241" s="17"/>
      <c r="AD241" s="17"/>
    </row>
    <row r="242" spans="1:30" ht="15.75" customHeight="1">
      <c r="A242" s="17"/>
      <c r="B242" s="711"/>
      <c r="C242" s="699"/>
      <c r="D242" s="17"/>
      <c r="E242" s="17"/>
      <c r="F242" s="17"/>
      <c r="G242" s="17"/>
      <c r="H242" s="17"/>
      <c r="I242" s="17"/>
      <c r="J242" s="17"/>
      <c r="K242" s="17"/>
      <c r="L242" s="17"/>
      <c r="M242" s="711"/>
      <c r="N242" s="699"/>
      <c r="O242" s="699"/>
      <c r="P242" s="699"/>
      <c r="Q242" s="699"/>
      <c r="R242" s="699"/>
      <c r="S242" s="699"/>
      <c r="T242" s="699"/>
      <c r="U242" s="17"/>
      <c r="V242" s="17"/>
      <c r="W242" s="17"/>
      <c r="X242" s="17"/>
      <c r="Y242" s="17"/>
      <c r="Z242" s="17"/>
      <c r="AA242" s="17"/>
      <c r="AB242" s="17"/>
      <c r="AC242" s="17"/>
      <c r="AD242" s="17"/>
    </row>
    <row r="243" spans="1:30" ht="15.75" customHeight="1">
      <c r="A243" s="17"/>
      <c r="B243" s="711"/>
      <c r="C243" s="699"/>
      <c r="D243" s="17"/>
      <c r="E243" s="17"/>
      <c r="F243" s="17"/>
      <c r="G243" s="17"/>
      <c r="H243" s="17"/>
      <c r="I243" s="17"/>
      <c r="J243" s="17"/>
      <c r="K243" s="17"/>
      <c r="L243" s="17"/>
      <c r="M243" s="711"/>
      <c r="N243" s="699"/>
      <c r="O243" s="699"/>
      <c r="P243" s="699"/>
      <c r="Q243" s="699"/>
      <c r="R243" s="699"/>
      <c r="S243" s="699"/>
      <c r="T243" s="699"/>
      <c r="U243" s="17"/>
      <c r="V243" s="17"/>
      <c r="W243" s="17"/>
      <c r="X243" s="17"/>
      <c r="Y243" s="17"/>
      <c r="Z243" s="17"/>
      <c r="AA243" s="17"/>
      <c r="AB243" s="17"/>
      <c r="AC243" s="17"/>
      <c r="AD243" s="17"/>
    </row>
    <row r="244" spans="1:30" ht="15.75" customHeight="1">
      <c r="A244" s="17"/>
      <c r="B244" s="711"/>
      <c r="C244" s="699"/>
      <c r="D244" s="17"/>
      <c r="E244" s="17"/>
      <c r="F244" s="17"/>
      <c r="G244" s="17"/>
      <c r="H244" s="17"/>
      <c r="I244" s="17"/>
      <c r="J244" s="17"/>
      <c r="K244" s="17"/>
      <c r="L244" s="17"/>
      <c r="M244" s="711"/>
      <c r="N244" s="699"/>
      <c r="O244" s="699"/>
      <c r="P244" s="699"/>
      <c r="Q244" s="699"/>
      <c r="R244" s="699"/>
      <c r="S244" s="699"/>
      <c r="T244" s="699"/>
      <c r="U244" s="17"/>
      <c r="V244" s="17"/>
      <c r="W244" s="17"/>
      <c r="X244" s="17"/>
      <c r="Y244" s="17"/>
      <c r="Z244" s="17"/>
      <c r="AA244" s="17"/>
      <c r="AB244" s="17"/>
      <c r="AC244" s="17"/>
      <c r="AD244" s="17"/>
    </row>
    <row r="245" spans="1:30" ht="15.75" customHeight="1">
      <c r="A245" s="17"/>
      <c r="B245" s="711"/>
      <c r="C245" s="699"/>
      <c r="D245" s="17"/>
      <c r="E245" s="17"/>
      <c r="F245" s="17"/>
      <c r="G245" s="17"/>
      <c r="H245" s="17"/>
      <c r="I245" s="17"/>
      <c r="J245" s="17"/>
      <c r="K245" s="17"/>
      <c r="L245" s="17"/>
      <c r="M245" s="711"/>
      <c r="N245" s="699"/>
      <c r="O245" s="699"/>
      <c r="P245" s="699"/>
      <c r="Q245" s="699"/>
      <c r="R245" s="699"/>
      <c r="S245" s="699"/>
      <c r="T245" s="699"/>
      <c r="U245" s="17"/>
      <c r="V245" s="17"/>
      <c r="W245" s="17"/>
      <c r="X245" s="17"/>
      <c r="Y245" s="17"/>
      <c r="Z245" s="17"/>
      <c r="AA245" s="17"/>
      <c r="AB245" s="17"/>
      <c r="AC245" s="17"/>
      <c r="AD245" s="17"/>
    </row>
    <row r="246" spans="1:30" ht="15.75" customHeight="1">
      <c r="A246" s="17"/>
      <c r="B246" s="711"/>
      <c r="C246" s="699"/>
      <c r="D246" s="17"/>
      <c r="E246" s="17"/>
      <c r="F246" s="17"/>
      <c r="G246" s="17"/>
      <c r="H246" s="17"/>
      <c r="I246" s="17"/>
      <c r="J246" s="17"/>
      <c r="K246" s="17"/>
      <c r="L246" s="17"/>
      <c r="M246" s="711"/>
      <c r="N246" s="699"/>
      <c r="O246" s="699"/>
      <c r="P246" s="699"/>
      <c r="Q246" s="699"/>
      <c r="R246" s="699"/>
      <c r="S246" s="699"/>
      <c r="T246" s="699"/>
      <c r="U246" s="17"/>
      <c r="V246" s="17"/>
      <c r="W246" s="17"/>
      <c r="X246" s="17"/>
      <c r="Y246" s="17"/>
      <c r="Z246" s="17"/>
      <c r="AA246" s="17"/>
      <c r="AB246" s="17"/>
      <c r="AC246" s="17"/>
      <c r="AD246" s="17"/>
    </row>
    <row r="247" spans="1:30" ht="15.75" customHeight="1">
      <c r="A247" s="17"/>
      <c r="B247" s="711"/>
      <c r="C247" s="699"/>
      <c r="D247" s="17"/>
      <c r="E247" s="17"/>
      <c r="F247" s="17"/>
      <c r="G247" s="17"/>
      <c r="H247" s="17"/>
      <c r="I247" s="17"/>
      <c r="J247" s="17"/>
      <c r="K247" s="17"/>
      <c r="L247" s="17"/>
      <c r="M247" s="711"/>
      <c r="N247" s="699"/>
      <c r="O247" s="699"/>
      <c r="P247" s="699"/>
      <c r="Q247" s="699"/>
      <c r="R247" s="699"/>
      <c r="S247" s="699"/>
      <c r="T247" s="699"/>
      <c r="U247" s="17"/>
      <c r="V247" s="17"/>
      <c r="W247" s="17"/>
      <c r="X247" s="17"/>
      <c r="Y247" s="17"/>
      <c r="Z247" s="17"/>
      <c r="AA247" s="17"/>
      <c r="AB247" s="17"/>
      <c r="AC247" s="17"/>
      <c r="AD247" s="17"/>
    </row>
    <row r="248" spans="1:30" ht="15.75" customHeight="1">
      <c r="A248" s="17"/>
      <c r="B248" s="711"/>
      <c r="C248" s="699"/>
      <c r="D248" s="17"/>
      <c r="E248" s="17"/>
      <c r="F248" s="17"/>
      <c r="G248" s="17"/>
      <c r="H248" s="17"/>
      <c r="I248" s="17"/>
      <c r="J248" s="17"/>
      <c r="K248" s="17"/>
      <c r="L248" s="17"/>
      <c r="M248" s="711"/>
      <c r="N248" s="699"/>
      <c r="O248" s="699"/>
      <c r="P248" s="699"/>
      <c r="Q248" s="699"/>
      <c r="R248" s="699"/>
      <c r="S248" s="699"/>
      <c r="T248" s="699"/>
      <c r="U248" s="17"/>
      <c r="V248" s="17"/>
      <c r="W248" s="17"/>
      <c r="X248" s="17"/>
      <c r="Y248" s="17"/>
      <c r="Z248" s="17"/>
      <c r="AA248" s="17"/>
      <c r="AB248" s="17"/>
      <c r="AC248" s="17"/>
      <c r="AD248" s="17"/>
    </row>
    <row r="249" spans="1:30" ht="15.75" customHeight="1">
      <c r="A249" s="17"/>
      <c r="B249" s="711"/>
      <c r="C249" s="699"/>
      <c r="D249" s="17"/>
      <c r="E249" s="17"/>
      <c r="F249" s="17"/>
      <c r="G249" s="17"/>
      <c r="H249" s="17"/>
      <c r="I249" s="17"/>
      <c r="J249" s="17"/>
      <c r="K249" s="17"/>
      <c r="L249" s="17"/>
      <c r="M249" s="711"/>
      <c r="N249" s="699"/>
      <c r="O249" s="699"/>
      <c r="P249" s="699"/>
      <c r="Q249" s="699"/>
      <c r="R249" s="699"/>
      <c r="S249" s="699"/>
      <c r="T249" s="699"/>
      <c r="U249" s="17"/>
      <c r="V249" s="17"/>
      <c r="W249" s="17"/>
      <c r="X249" s="17"/>
      <c r="Y249" s="17"/>
      <c r="Z249" s="17"/>
      <c r="AA249" s="17"/>
      <c r="AB249" s="17"/>
      <c r="AC249" s="17"/>
      <c r="AD249" s="17"/>
    </row>
    <row r="250" spans="1:30" ht="15.75" customHeight="1">
      <c r="A250" s="17"/>
      <c r="B250" s="711"/>
      <c r="C250" s="699"/>
      <c r="D250" s="17"/>
      <c r="E250" s="17"/>
      <c r="F250" s="17"/>
      <c r="G250" s="17"/>
      <c r="H250" s="17"/>
      <c r="I250" s="17"/>
      <c r="J250" s="17"/>
      <c r="K250" s="17"/>
      <c r="L250" s="17"/>
      <c r="M250" s="711"/>
      <c r="N250" s="699"/>
      <c r="O250" s="699"/>
      <c r="P250" s="699"/>
      <c r="Q250" s="699"/>
      <c r="R250" s="699"/>
      <c r="S250" s="699"/>
      <c r="T250" s="699"/>
      <c r="U250" s="17"/>
      <c r="V250" s="17"/>
      <c r="W250" s="17"/>
      <c r="X250" s="17"/>
      <c r="Y250" s="17"/>
      <c r="Z250" s="17"/>
      <c r="AA250" s="17"/>
      <c r="AB250" s="17"/>
      <c r="AC250" s="17"/>
      <c r="AD250" s="17"/>
    </row>
    <row r="251" spans="1:30" ht="15.75" customHeight="1">
      <c r="A251" s="17"/>
      <c r="B251" s="711"/>
      <c r="C251" s="699"/>
      <c r="D251" s="17"/>
      <c r="E251" s="17"/>
      <c r="F251" s="17"/>
      <c r="G251" s="17"/>
      <c r="H251" s="17"/>
      <c r="I251" s="17"/>
      <c r="J251" s="17"/>
      <c r="K251" s="17"/>
      <c r="L251" s="17"/>
      <c r="M251" s="711"/>
      <c r="N251" s="699"/>
      <c r="O251" s="699"/>
      <c r="P251" s="699"/>
      <c r="Q251" s="699"/>
      <c r="R251" s="699"/>
      <c r="S251" s="699"/>
      <c r="T251" s="699"/>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row>
    <row r="325" spans="1:30"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row>
    <row r="326" spans="1:30"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row>
    <row r="327" spans="1:30"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row>
    <row r="328" spans="1:30"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row>
    <row r="329" spans="1:30"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row>
    <row r="330" spans="1: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row>
    <row r="331" spans="1:30"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row>
    <row r="332" spans="1:30"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row>
    <row r="333" spans="1:30"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row>
    <row r="334" spans="1:30"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row>
    <row r="335" spans="1:30"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row>
    <row r="336" spans="1:30"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row>
    <row r="337" spans="1:30"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row>
    <row r="338" spans="1:30"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row>
    <row r="339" spans="1:30"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row>
    <row r="340" spans="1:30"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row>
    <row r="341" spans="1:30"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row>
    <row r="342" spans="1:30"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row>
    <row r="343" spans="1:30"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row>
    <row r="344" spans="1:30"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row>
    <row r="345" spans="1:30"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row>
    <row r="346" spans="1:30"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row>
    <row r="347" spans="1:30"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row>
    <row r="348" spans="1:30"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row>
    <row r="349" spans="1:30"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row>
    <row r="350" spans="1:30"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row>
    <row r="351" spans="1:30"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row>
    <row r="352" spans="1:30"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row>
    <row r="353" spans="1:30"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row>
    <row r="354" spans="1:30"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row>
    <row r="355" spans="1:30"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row>
    <row r="356" spans="1:30"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row>
    <row r="357" spans="1:30"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row>
    <row r="358" spans="1:30"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row>
    <row r="359" spans="1:30"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row>
    <row r="360" spans="1:30"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row>
    <row r="361" spans="1:30"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row>
    <row r="362" spans="1:30"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row>
    <row r="363" spans="1:30"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row>
    <row r="364" spans="1:30"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row>
    <row r="365" spans="1:30"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row>
    <row r="366" spans="1:30"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row>
    <row r="367" spans="1:30"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row>
    <row r="368" spans="1:30"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row>
    <row r="369" spans="1:30"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row>
    <row r="370" spans="1:30"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row>
    <row r="371" spans="1:30"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row>
    <row r="372" spans="1:30"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row>
    <row r="373" spans="1:30"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row>
    <row r="374" spans="1:30"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row>
    <row r="375" spans="1:30"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row>
    <row r="376" spans="1:30"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row>
    <row r="377" spans="1:30"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row>
    <row r="378" spans="1:30"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row>
    <row r="379" spans="1:30"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row>
    <row r="380" spans="1:30"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row>
    <row r="381" spans="1:30"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row>
    <row r="382" spans="1:30"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row>
    <row r="383" spans="1:30"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row>
    <row r="384" spans="1:30"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row>
    <row r="385" spans="1:30"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row>
    <row r="386" spans="1:30"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row>
    <row r="387" spans="1:30"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row>
    <row r="388" spans="1:30" ht="15.75" customHeight="1"/>
    <row r="389" spans="1:30" ht="15.75" customHeight="1"/>
    <row r="390" spans="1:30" ht="15.75" customHeight="1"/>
    <row r="391" spans="1:30" ht="15.75" customHeight="1"/>
    <row r="392" spans="1:30" ht="15.75" customHeight="1"/>
    <row r="393" spans="1:30" ht="15.75" customHeight="1"/>
    <row r="394" spans="1:30" ht="15.75" customHeight="1"/>
    <row r="395" spans="1:30" ht="15.75" customHeight="1"/>
    <row r="396" spans="1:30" ht="15.75" customHeight="1"/>
    <row r="397" spans="1:30" ht="15.75" customHeight="1"/>
    <row r="398" spans="1:30" ht="15.75" customHeight="1"/>
    <row r="399" spans="1:30" ht="15.75" customHeight="1"/>
    <row r="400" spans="1:3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86"/>
    <mergeCell ref="I89:K89"/>
    <mergeCell ref="I90:K95"/>
    <mergeCell ref="K99:M99"/>
    <mergeCell ref="K100:M140"/>
    <mergeCell ref="J145:N145"/>
    <mergeCell ref="O145:P145"/>
    <mergeCell ref="J146:N169"/>
    <mergeCell ref="O146:P169"/>
    <mergeCell ref="J173:K173"/>
    <mergeCell ref="H173:I173"/>
    <mergeCell ref="H174:I187"/>
    <mergeCell ref="J174:K187"/>
    <mergeCell ref="B197:H197"/>
    <mergeCell ref="P197:R197"/>
    <mergeCell ref="P198:R198"/>
    <mergeCell ref="P199:R199"/>
    <mergeCell ref="M206:O206"/>
    <mergeCell ref="M207:O207"/>
    <mergeCell ref="M205:O205"/>
    <mergeCell ref="M208:O208"/>
    <mergeCell ref="M209:O209"/>
    <mergeCell ref="M210:O210"/>
    <mergeCell ref="M211:O211"/>
    <mergeCell ref="M237:O237"/>
    <mergeCell ref="M229:O229"/>
    <mergeCell ref="M230:O230"/>
    <mergeCell ref="M231:O231"/>
    <mergeCell ref="M240:O240"/>
    <mergeCell ref="M232:O232"/>
    <mergeCell ref="M233:O233"/>
    <mergeCell ref="M234:O234"/>
    <mergeCell ref="B237:C237"/>
    <mergeCell ref="B238:C238"/>
    <mergeCell ref="B239:C239"/>
    <mergeCell ref="B240:C240"/>
    <mergeCell ref="M238:O238"/>
    <mergeCell ref="M239:O239"/>
    <mergeCell ref="B244:C244"/>
    <mergeCell ref="B245:C245"/>
    <mergeCell ref="B246:C246"/>
    <mergeCell ref="B247:C247"/>
    <mergeCell ref="B248:C248"/>
    <mergeCell ref="B249:C249"/>
    <mergeCell ref="B250:C250"/>
    <mergeCell ref="B251:C251"/>
    <mergeCell ref="M245:O245"/>
    <mergeCell ref="M246:O246"/>
    <mergeCell ref="M247:O247"/>
    <mergeCell ref="M248:O248"/>
    <mergeCell ref="M249:O249"/>
    <mergeCell ref="M250:O250"/>
    <mergeCell ref="M251:O251"/>
    <mergeCell ref="B241:C241"/>
    <mergeCell ref="M241:O241"/>
    <mergeCell ref="B242:C242"/>
    <mergeCell ref="M242:O242"/>
    <mergeCell ref="B243:C243"/>
    <mergeCell ref="M243:O243"/>
    <mergeCell ref="M244:O244"/>
    <mergeCell ref="M212:O212"/>
    <mergeCell ref="M213:O213"/>
    <mergeCell ref="M214:O214"/>
    <mergeCell ref="M215:O215"/>
    <mergeCell ref="M216:O216"/>
    <mergeCell ref="M217:O217"/>
    <mergeCell ref="M220:O220"/>
    <mergeCell ref="M221:O221"/>
    <mergeCell ref="M222:O222"/>
    <mergeCell ref="M223:O223"/>
    <mergeCell ref="M224:O224"/>
    <mergeCell ref="M225:O225"/>
    <mergeCell ref="M226:O226"/>
    <mergeCell ref="M227:O227"/>
    <mergeCell ref="M228:O228"/>
    <mergeCell ref="P220:T220"/>
    <mergeCell ref="P221:T234"/>
    <mergeCell ref="P237:T237"/>
    <mergeCell ref="P238:T251"/>
    <mergeCell ref="P200:R200"/>
    <mergeCell ref="P201:R201"/>
    <mergeCell ref="P202:R202"/>
    <mergeCell ref="P203:R203"/>
    <mergeCell ref="P205:T205"/>
    <mergeCell ref="P206:T217"/>
  </mergeCells>
  <conditionalFormatting sqref="I100:I143">
    <cfRule type="containsText" dxfId="68" priority="1" operator="containsText" text="5">
      <formula>NOT(ISERROR(SEARCH(("5"),(I100))))</formula>
    </cfRule>
    <cfRule type="containsText" dxfId="67" priority="2" operator="containsText" text="42">
      <formula>NOT(ISERROR(SEARCH(("42"),(I100))))</formula>
    </cfRule>
    <cfRule type="containsText" dxfId="66" priority="3" operator="containsText" text="Please fill in">
      <formula>NOT(ISERROR(SEARCH(("Please fill in"),(I100))))</formula>
    </cfRule>
  </conditionalFormatting>
  <dataValidations count="4">
    <dataValidation type="list" allowBlank="1" showErrorMessage="1" sqref="D90:D95 H100:H142" xr:uid="{00000000-0002-0000-0F00-000000000000}">
      <formula1>Harambee!TypesOfTrainers</formula1>
    </dataValidation>
    <dataValidation type="list" allowBlank="1" showErrorMessage="1" sqref="B146:B169" xr:uid="{00000000-0002-0000-0F00-000002000000}">
      <formula1>Harambee!LocationNames</formula1>
    </dataValidation>
    <dataValidation type="list" allowBlank="1" showErrorMessage="1" sqref="B9" xr:uid="{00000000-0002-0000-0F00-000003000000}">
      <formula1>"yes,no"</formula1>
    </dataValidation>
    <dataValidation type="list" allowBlank="1" sqref="G90:G95" xr:uid="{00000000-0002-0000-0F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F00-000001000000}">
          <x14:formula1>
            <xm:f>Constants!$H$6:$H$12</xm:f>
          </x14:formula1>
          <xm:sqref>B100:B142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002"/>
  <sheetViews>
    <sheetView topLeftCell="A53" workbookViewId="0">
      <selection activeCell="K72" sqref="K72"/>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55" t="s">
        <v>985</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521</v>
      </c>
      <c r="C2" s="102"/>
      <c r="D2" s="17"/>
      <c r="E2" s="103" t="s">
        <v>685</v>
      </c>
      <c r="F2" s="527" t="s">
        <v>986</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5</v>
      </c>
      <c r="C3" s="530"/>
      <c r="D3" s="17"/>
      <c r="E3" s="106" t="s">
        <v>687</v>
      </c>
      <c r="F3" s="562">
        <v>45448</v>
      </c>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102</v>
      </c>
      <c r="C7" s="23"/>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6828.0812798458501</v>
      </c>
      <c r="C8" s="17" t="s">
        <v>306</v>
      </c>
      <c r="D8" s="750" t="s">
        <v>655</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688</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SUM(IF(ISBLANK(Hardboard!$A$37:$A$41),0,1))</f>
        <v>0</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SUM(Hardboard!$B$37:$B$41)</f>
        <v>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Hardboard!LocationNames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SUMIF($B$74:$B$88,AD12,$F$74:$F$88)</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23">
        <f>SUMIFS(Hardboard!$F$54:$F$69,Hardboard!$B$54:$B$69, B$14,Hardboard!$H$54:$H$69,$A15)*(1+Constants!$B$7)</f>
        <v>0</v>
      </c>
      <c r="C15" s="23">
        <f>SUMIFS(Hardboard!$F$54:$F$69,Hardboard!$B$54:$B$69, C$14,Hardboard!$H$54:$H$69,$A15)</f>
        <v>0</v>
      </c>
      <c r="D15" s="23">
        <f>SUMIFS(Hardboard!$F$54:$F$69,Hardboard!$B$54:$B$69, D$14,Hardboard!$H$54:$H$69,$A15)*(1+Constants!$B$7)</f>
        <v>0</v>
      </c>
      <c r="E15" s="23">
        <f>SUMIFS(Hardboard!$F$54:$F$69,Hardboard!$B$54:$B$69, E$14,Hardboard!$H$54:$H$69,$A15)*(1+Constants!$B$7)</f>
        <v>0</v>
      </c>
      <c r="F15" s="23">
        <f>SUMIFS(Hardboard!$F$54:$F$69,Hardboard!$B$54:$B$69, F$14,Hardboard!$H$54:$H$69,$A15)*(1+Constants!$B$7)</f>
        <v>0</v>
      </c>
      <c r="G15" s="117" t="s">
        <v>319</v>
      </c>
      <c r="H15" s="17">
        <f>SUMIF(Hardboard!$B$74:$B$89,"&lt;&gt;External",Hardboard!$F$74:$F$89)</f>
        <v>0</v>
      </c>
      <c r="I15" s="118">
        <f>SUMIF(Hardboard!$B$74:$B$89,"External",Hardboard!$F$74:$F$89)</f>
        <v>128</v>
      </c>
      <c r="J15" s="119">
        <f>SUM(Hardboard!$F$95:$F$129)</f>
        <v>17904.5</v>
      </c>
      <c r="K15" s="270">
        <f>IF(OR(ISBLANK(B7),ISBLANK(B9)), "ERROR",(MAX(MIN(J19*J16,B7*Constants!B14),0)*Constants!B15)+MAX(MIN(J20*J16,B7*Constants!B14),0)*Constants!B16)</f>
        <v>11076.41872015415</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23">
        <f>SUMIFS(Hardboard!$F$54:$F$69,Hardboard!$B$54:$B$69, B$14,Hardboard!$H$54:$H$69,$A16)*(1+Constants!$B$9)</f>
        <v>0</v>
      </c>
      <c r="C16" s="23">
        <f>SUMIFS(Hardboard!$F$54:$F$69,Hardboard!$B$54:$B$69, C$14,Hardboard!$H$54:$H$69,$A16)</f>
        <v>0</v>
      </c>
      <c r="D16" s="23">
        <f>SUMIFS(Hardboard!$F$54:$F$69,Hardboard!$B$54:$B$69, D$14,Hardboard!$H$54:$H$69,$A16)*(1+Constants!$B$9)</f>
        <v>0</v>
      </c>
      <c r="E16" s="23">
        <f>SUMIFS(Hardboard!$F$54:$F$69,Hardboard!$B$54:$B$69, E$14,Hardboard!$H$54:$H$69,$A16)*(1+Constants!$B$9)</f>
        <v>0</v>
      </c>
      <c r="F16" s="23">
        <f>SUMIFS(Hardboard!$F$54:$F$69,Hardboard!$B$54:$B$69, F$14,Hardboard!$H$54:$H$69,$A16)*(1+Constants!$B$9)</f>
        <v>0</v>
      </c>
      <c r="G16" s="117" t="s">
        <v>35</v>
      </c>
      <c r="H16" s="122">
        <f>SUM(AD15:CA15)</f>
        <v>0</v>
      </c>
      <c r="I16" s="120">
        <f t="array" ref="I16">SUM(IF(Hardboard!$B$74:$B$89="External",Hardboard!$F$74:$F$89*Hardboard!$H$74:$H$89,0))</f>
        <v>7047.42</v>
      </c>
      <c r="J16" s="270">
        <f>J15-Constants!B13*B7</f>
        <v>16884.5</v>
      </c>
      <c r="K16" s="124"/>
      <c r="L16" s="121" t="s">
        <v>60</v>
      </c>
      <c r="M16" s="120">
        <f>J15-K15</f>
        <v>6828.0812798458501</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23">
        <f>SUMIFS(Hardboard!$F$54:$F$69,Hardboard!$B$54:$B$69, B$14,Hardboard!$H$54:$H$69,$A17)*(1+Constants!$B$7)</f>
        <v>0</v>
      </c>
      <c r="C17" s="23">
        <f>SUMIFS(Hardboard!$F$54:$F$69,Hardboard!$B$54:$B$69, C$14,Hardboard!$H$54:$H$69,$A17)</f>
        <v>0</v>
      </c>
      <c r="D17" s="23">
        <f>SUMIFS(Hardboard!$F$54:$F$69,Hardboard!$B$54:$B$69, D$14,Hardboard!$H$54:$H$69,$A17)*(1+Constants!$B$7)</f>
        <v>0</v>
      </c>
      <c r="E17" s="23">
        <f>SUMIFS(Hardboard!$F$54:$F$69,Hardboard!$B$54:$B$69, E$14,Hardboard!$H$54:$H$69,$A17)*(1+Constants!$B$7)</f>
        <v>0</v>
      </c>
      <c r="F17" s="23">
        <f>SUMIFS(Hardboard!$F$54:$F$69,Hardboard!$B$54:$B$69, F$14,Hardboard!$H$54:$H$69,$A17)*(1+Constants!$B$7)</f>
        <v>0</v>
      </c>
      <c r="G17" s="117"/>
      <c r="H17" s="122"/>
      <c r="I17" s="120"/>
      <c r="J17" s="282">
        <f>SUM(F95:F108)</f>
        <v>9311</v>
      </c>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23">
        <f>SUMIFS(Hardboard!$F$54:$F$69,Hardboard!$B$54:$B$69, B$14,Hardboard!$H$54:$H$69,$A18)</f>
        <v>0</v>
      </c>
      <c r="C18" s="23">
        <f>SUMIFS(Hardboard!$F$54:$F$69,Hardboard!$B$54:$B$69, C$14,Hardboard!$H$54:$H$69,$A18)</f>
        <v>0</v>
      </c>
      <c r="D18" s="23">
        <f>SUMIFS(Hardboard!$F$54:$F$69,Hardboard!$B$54:$B$69, D$14,Hardboard!$H$54:$H$69,$A18)</f>
        <v>0</v>
      </c>
      <c r="E18" s="23">
        <f>SUMIFS(Hardboard!$F$54:$F$69,Hardboard!$B$54:$B$69, E$14,Hardboard!$H$54:$H$69,$A18)</f>
        <v>272.5</v>
      </c>
      <c r="F18" s="23">
        <f>SUMIFS(Hardboard!$F$54:$F$69,Hardboard!$B$54:$B$69, F$14,Hardboard!$H$54:$H$69,$A18)</f>
        <v>0</v>
      </c>
      <c r="G18" s="117"/>
      <c r="H18" s="122"/>
      <c r="I18" s="120"/>
      <c r="J18" s="282">
        <f>SUM(F111:F129)</f>
        <v>8593.5</v>
      </c>
      <c r="K18" s="124"/>
      <c r="L18" s="121"/>
      <c r="M18" s="120"/>
      <c r="N18" s="18"/>
      <c r="O18" s="20"/>
      <c r="P18" s="18"/>
      <c r="Q18" s="18"/>
      <c r="R18" s="17"/>
      <c r="S18" s="18"/>
      <c r="T18" s="18"/>
      <c r="U18" s="18"/>
      <c r="V18" s="18"/>
      <c r="W18" s="18"/>
      <c r="X18" s="18"/>
      <c r="Y18" s="18"/>
      <c r="Z18" s="18"/>
      <c r="AA18" s="18"/>
      <c r="AB18" s="18"/>
      <c r="AC18" s="18"/>
      <c r="AD18" s="18"/>
      <c r="AE18" s="18"/>
    </row>
    <row r="19" spans="1:31" ht="14.4">
      <c r="A19" s="117" t="str">
        <f>Constants!E10</f>
        <v>Extern</v>
      </c>
      <c r="B19" s="23">
        <f>SUMIFS(Hardboard!$F$54:$F$69,Hardboard!$B$54:$B$69, B$14,Hardboard!$H$54:$H$69,$A19)</f>
        <v>0</v>
      </c>
      <c r="C19" s="23">
        <f>SUMIFS(Hardboard!$F$54:$F$69,Hardboard!$B$54:$B$69, C$14,Hardboard!$H$54:$H$69,$A19)</f>
        <v>0</v>
      </c>
      <c r="D19" s="23">
        <f>SUMIFS(Hardboard!$F$54:$F$69,Hardboard!$B$54:$B$69, D$14,Hardboard!$H$54:$H$69,$A19)</f>
        <v>1</v>
      </c>
      <c r="E19" s="23">
        <f>SUMIFS(Hardboard!$F$54:$F$69,Hardboard!$B$54:$B$69, E$14,Hardboard!$H$54:$H$69,$A19)</f>
        <v>0</v>
      </c>
      <c r="F19" s="23">
        <f>SUMIFS(Hardboard!$F$54:$F$69,Hardboard!$B$54:$B$69, F$14,Hardboard!$H$54:$H$69,$A19)</f>
        <v>0</v>
      </c>
      <c r="G19" s="125"/>
      <c r="H19" s="17"/>
      <c r="I19" s="118"/>
      <c r="J19" s="123">
        <f>J17/(J17+J18)</f>
        <v>0.52003686224133594</v>
      </c>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SUM(IF(Hardboard!$B$54:$B$69=B$14,IF(Hardboard!$H$54:$H$69="PT-ZZP",Hardboard!$F$54:$F$69*Hardboard!$I$54:$I$69*(1+Constants!$B$7),0),0))</f>
        <v>0</v>
      </c>
      <c r="C20" s="122">
        <f t="array" ref="C20">SUM(IF(Hardboard!$B$54:$B$69=C$14,IF(Hardboard!$H$54:$H$69="PT-ZZP",Hardboard!$F$54:$F$69*Hardboard!$I$54:$I$69,0),0))</f>
        <v>0</v>
      </c>
      <c r="D20" s="122">
        <f t="array" ref="D20">SUM(IF(Hardboard!$B$54:$B$69=D$14,IF(Hardboard!$H$54:$H$69="PT-ZZP",Hardboard!$F$54:$F$69*Hardboard!$I$54:$I$69*(1+Constants!$B$7),0),0))</f>
        <v>0</v>
      </c>
      <c r="E20" s="122">
        <f t="array" ref="E20">SUM(IF(Hardboard!$B$54:$B$69=E$14,IF(Hardboard!$H$54:$H$69="PT-ZZP",Hardboard!$F$54:$F$69*Hardboard!$I$54:$I$69*(1+Constants!$B$7),0),0))</f>
        <v>0</v>
      </c>
      <c r="F20" s="122">
        <f t="array" ref="F20">SUM(IF(Hardboard!$B$54:$B$69=F$14,IF(Hardboard!$H$54:$H$69="PT-ZZP",Hardboard!$F$54:$F$69*Hardboard!$I$54:$I$69*(1+Constants!$B$7),0),0))</f>
        <v>0</v>
      </c>
      <c r="G20" s="125"/>
      <c r="H20" s="17"/>
      <c r="I20" s="118"/>
      <c r="J20" s="123">
        <f>J18/(J17+J18)</f>
        <v>0.479963137758664</v>
      </c>
      <c r="K20" s="126"/>
      <c r="L20" s="121" t="s">
        <v>6</v>
      </c>
      <c r="M20" s="120">
        <f>SUM(M14:M19)</f>
        <v>6828.0812798458501</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SUM(IF(Hardboard!$B$54:$B$69=B$14,IF(Hardboard!$H$54:$H$69="Extern",Hardboard!$F$54:$F$69*Hardboard!$I$54:$I$69,0),0))</f>
        <v>0</v>
      </c>
      <c r="C21" s="122">
        <f t="array" ref="C21">SUM(IF(Hardboard!$B$54:$B$69=C$14,IF(Hardboard!$H$54:$H$69="Extern",Hardboard!$F$54:$F$69*Hardboard!$I$54:$I$69,0),0))</f>
        <v>0</v>
      </c>
      <c r="D21" s="122">
        <f t="array" ref="D21">SUM(IF(Hardboard!$B$54:$B$69=D$14,IF(Hardboard!$H$54:$H$69="Extern",Hardboard!$F$54:$F$69*Hardboard!$I$54:$I$69,0),0))</f>
        <v>1750</v>
      </c>
      <c r="E21" s="122">
        <f t="array" ref="E21">SUM(IF(Hardboard!$B$54:$B$69=E$14,IF(Hardboard!$H$54:$H$69="Extern",Hardboard!$F$54:$F$69*Hardboard!$I$54:$I$69,0),0))</f>
        <v>0</v>
      </c>
      <c r="F21" s="120">
        <f t="array" ref="F21">SUM(IF(Hardboard!$B$54:$B$69=F$14,IF(Hardboard!$H$54:$H$69="Extern",Hardboard!$F$54:$F$69*Hardboard!$I$54:$I$69,0),0))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Hardboard!$F$54:$F$69,Hardboard!$B$54:$B$69,"Mentorship",Hardboard!$H$54:$H$69,"PT-V")*Constants!B8+SUMIFS(Hardboard!$F$54:$F$69,Hardboard!$B$54:$B$69,"Mentorship",Hardboard!$H$54:$H$69,"PT")*Constants!B6+SUMPRODUCT(IF(Hardboard!$B$54:$B$69="Mentorship",IF(Hardboard!$H$54:$H$69="PT-ZZP",Hardboard!$F$54:$F$69*Hardboard!$I$54:$I$69,0)))</f>
        <v>0</v>
      </c>
    </row>
    <row r="23" spans="1:31" ht="15" customHeight="1">
      <c r="A23" s="133" t="s">
        <v>321</v>
      </c>
      <c r="B23" s="552"/>
      <c r="C23" s="552"/>
      <c r="D23" s="552"/>
      <c r="E23" s="552">
        <f>SUMIF(Hardboard!$B$54:$B$69,"External Trainer Course",Hardboard!$I$54:$I$69)</f>
        <v>2280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c r="B37" s="85"/>
      <c r="C37" s="150"/>
      <c r="D37" s="150"/>
      <c r="E37" s="229"/>
      <c r="F37" s="152"/>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c r="B38" s="85"/>
      <c r="C38" s="150"/>
      <c r="D38" s="150"/>
      <c r="E38" s="151"/>
      <c r="F38" s="152"/>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7"/>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c r="B45" s="85"/>
      <c r="C45" s="150"/>
      <c r="D45" s="150"/>
      <c r="E45" s="152"/>
      <c r="F45" s="152"/>
      <c r="G45" s="17"/>
      <c r="H45" s="153"/>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c r="E46" s="151"/>
      <c r="F46" s="152"/>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273" t="s">
        <v>987</v>
      </c>
      <c r="B54" s="163"/>
      <c r="C54" s="152"/>
      <c r="D54" s="152"/>
      <c r="E54" s="152"/>
      <c r="F54" s="152">
        <v>0</v>
      </c>
      <c r="G54" s="231"/>
      <c r="H54" s="163"/>
      <c r="I54" s="186">
        <v>0</v>
      </c>
      <c r="J54" s="17"/>
      <c r="K54" s="723" t="s">
        <v>988</v>
      </c>
      <c r="L54" s="699"/>
      <c r="M54" s="724"/>
      <c r="N54" s="17"/>
      <c r="O54" s="17"/>
      <c r="P54" s="17"/>
      <c r="Q54" s="17"/>
      <c r="R54" s="17"/>
      <c r="S54" s="17"/>
      <c r="T54" s="17"/>
      <c r="U54" s="17"/>
      <c r="V54" s="17"/>
      <c r="W54" s="17"/>
      <c r="X54" s="17"/>
      <c r="Y54" s="17"/>
      <c r="Z54" s="17"/>
      <c r="AA54" s="17"/>
      <c r="AB54" s="17"/>
    </row>
    <row r="55" spans="1:30" ht="15.75" customHeight="1">
      <c r="A55" s="17" t="s">
        <v>989</v>
      </c>
      <c r="B55" s="163" t="s">
        <v>105</v>
      </c>
      <c r="C55" s="152">
        <v>17</v>
      </c>
      <c r="D55" s="152">
        <v>1</v>
      </c>
      <c r="E55" s="152">
        <v>4.5</v>
      </c>
      <c r="F55" s="152">
        <v>76.5</v>
      </c>
      <c r="G55" s="231" t="s">
        <v>478</v>
      </c>
      <c r="H55" s="163" t="s">
        <v>52</v>
      </c>
      <c r="I55" s="186" t="s">
        <v>342</v>
      </c>
      <c r="J55" s="17"/>
      <c r="K55" s="725"/>
      <c r="L55" s="699"/>
      <c r="M55" s="724"/>
      <c r="N55" s="17"/>
      <c r="O55" s="17"/>
      <c r="P55" s="17"/>
      <c r="Q55" s="17"/>
      <c r="R55" s="17"/>
      <c r="S55" s="17"/>
      <c r="T55" s="17"/>
      <c r="U55" s="17"/>
      <c r="V55" s="17"/>
      <c r="W55" s="17"/>
      <c r="X55" s="17"/>
      <c r="Y55" s="17"/>
      <c r="Z55" s="17"/>
      <c r="AA55" s="17"/>
      <c r="AB55" s="17"/>
    </row>
    <row r="56" spans="1:30" ht="14.25" customHeight="1">
      <c r="A56" s="162" t="s">
        <v>990</v>
      </c>
      <c r="B56" s="163" t="s">
        <v>111</v>
      </c>
      <c r="C56" s="152"/>
      <c r="D56" s="152"/>
      <c r="E56" s="152"/>
      <c r="F56" s="152">
        <v>0</v>
      </c>
      <c r="G56" s="163"/>
      <c r="H56" s="163"/>
      <c r="I56" s="186">
        <v>300</v>
      </c>
      <c r="J56" s="17" t="s">
        <v>991</v>
      </c>
      <c r="K56" s="725"/>
      <c r="L56" s="699"/>
      <c r="M56" s="724"/>
      <c r="N56" s="17"/>
      <c r="O56" s="17"/>
      <c r="P56" s="17"/>
      <c r="Q56" s="17"/>
      <c r="R56" s="17"/>
      <c r="S56" s="17"/>
      <c r="T56" s="17"/>
      <c r="U56" s="17"/>
      <c r="V56" s="17"/>
      <c r="W56" s="17"/>
      <c r="X56" s="17"/>
      <c r="Y56" s="17"/>
      <c r="Z56" s="17"/>
      <c r="AA56" s="17"/>
      <c r="AB56" s="17"/>
    </row>
    <row r="57" spans="1:30" ht="15.75" customHeight="1">
      <c r="A57" s="273" t="s">
        <v>992</v>
      </c>
      <c r="B57" s="163"/>
      <c r="C57" s="152"/>
      <c r="D57" s="152"/>
      <c r="E57" s="152"/>
      <c r="F57" s="152">
        <v>0</v>
      </c>
      <c r="G57" s="163"/>
      <c r="H57" s="163"/>
      <c r="I57" s="186">
        <v>0</v>
      </c>
      <c r="J57" s="17"/>
      <c r="K57" s="725"/>
      <c r="L57" s="699"/>
      <c r="M57" s="724"/>
      <c r="N57" s="17"/>
      <c r="O57" s="17"/>
      <c r="P57" s="17"/>
      <c r="Q57" s="17"/>
      <c r="R57" s="17"/>
      <c r="S57" s="17"/>
      <c r="T57" s="17"/>
      <c r="U57" s="17"/>
      <c r="V57" s="17"/>
      <c r="W57" s="17"/>
      <c r="X57" s="17"/>
      <c r="Y57" s="17"/>
      <c r="Z57" s="17"/>
      <c r="AA57" s="17"/>
      <c r="AB57" s="17"/>
    </row>
    <row r="58" spans="1:30" ht="15.75" customHeight="1">
      <c r="A58" s="162" t="s">
        <v>993</v>
      </c>
      <c r="B58" s="163" t="s">
        <v>105</v>
      </c>
      <c r="C58" s="152">
        <v>1</v>
      </c>
      <c r="D58" s="152">
        <v>2</v>
      </c>
      <c r="E58" s="152">
        <v>56</v>
      </c>
      <c r="F58" s="152">
        <v>56</v>
      </c>
      <c r="G58" s="163" t="s">
        <v>478</v>
      </c>
      <c r="H58" s="163" t="s">
        <v>52</v>
      </c>
      <c r="I58" s="186">
        <v>0</v>
      </c>
      <c r="J58" s="17"/>
      <c r="K58" s="725"/>
      <c r="L58" s="699"/>
      <c r="M58" s="724"/>
      <c r="N58" s="17"/>
      <c r="O58" s="17"/>
      <c r="P58" s="17"/>
      <c r="Q58" s="17"/>
      <c r="R58" s="17"/>
      <c r="S58" s="17"/>
      <c r="T58" s="17"/>
      <c r="U58" s="17"/>
      <c r="V58" s="17"/>
      <c r="W58" s="17"/>
      <c r="X58" s="17"/>
      <c r="Y58" s="17"/>
      <c r="Z58" s="17"/>
      <c r="AA58" s="17"/>
      <c r="AB58" s="17"/>
    </row>
    <row r="59" spans="1:30" ht="15.75" customHeight="1">
      <c r="A59" s="17" t="s">
        <v>994</v>
      </c>
      <c r="B59" s="163" t="s">
        <v>105</v>
      </c>
      <c r="C59" s="152">
        <v>1</v>
      </c>
      <c r="D59" s="152">
        <v>2</v>
      </c>
      <c r="E59" s="152">
        <v>70</v>
      </c>
      <c r="F59" s="152">
        <v>70</v>
      </c>
      <c r="G59" s="163" t="s">
        <v>478</v>
      </c>
      <c r="H59" s="163" t="s">
        <v>52</v>
      </c>
      <c r="I59" s="186">
        <v>0</v>
      </c>
      <c r="J59" s="17"/>
      <c r="K59" s="725"/>
      <c r="L59" s="699"/>
      <c r="M59" s="724"/>
      <c r="N59" s="17"/>
      <c r="O59" s="17"/>
      <c r="P59" s="17"/>
      <c r="Q59" s="17"/>
      <c r="R59" s="17"/>
      <c r="S59" s="17"/>
      <c r="T59" s="17"/>
      <c r="U59" s="17"/>
      <c r="V59" s="17"/>
      <c r="W59" s="17"/>
      <c r="X59" s="17"/>
      <c r="Y59" s="17"/>
      <c r="Z59" s="17"/>
      <c r="AA59" s="17"/>
      <c r="AB59" s="17"/>
    </row>
    <row r="60" spans="1:30" ht="15.75" customHeight="1">
      <c r="A60" s="162" t="s">
        <v>995</v>
      </c>
      <c r="B60" s="163" t="s">
        <v>111</v>
      </c>
      <c r="C60" s="152"/>
      <c r="D60" s="152"/>
      <c r="E60" s="152"/>
      <c r="F60" s="152">
        <v>0</v>
      </c>
      <c r="G60" s="163"/>
      <c r="H60" s="163"/>
      <c r="I60" s="186">
        <v>450</v>
      </c>
      <c r="J60" s="17" t="s">
        <v>996</v>
      </c>
      <c r="K60" s="725"/>
      <c r="L60" s="699"/>
      <c r="M60" s="724"/>
      <c r="N60" s="17"/>
      <c r="O60" s="17"/>
      <c r="P60" s="17"/>
      <c r="Q60" s="17"/>
      <c r="R60" s="17"/>
      <c r="S60" s="17"/>
      <c r="T60" s="17"/>
      <c r="U60" s="17"/>
      <c r="V60" s="17"/>
      <c r="W60" s="17"/>
      <c r="X60" s="17"/>
      <c r="Y60" s="17"/>
      <c r="Z60" s="17"/>
      <c r="AA60" s="17"/>
      <c r="AB60" s="17"/>
    </row>
    <row r="61" spans="1:30" ht="15.75" customHeight="1">
      <c r="A61" s="273" t="s">
        <v>997</v>
      </c>
      <c r="B61" s="163"/>
      <c r="C61" s="152"/>
      <c r="D61" s="152"/>
      <c r="E61" s="152"/>
      <c r="F61" s="152">
        <v>0</v>
      </c>
      <c r="G61" s="163"/>
      <c r="H61" s="163"/>
      <c r="I61" s="186">
        <v>0</v>
      </c>
      <c r="J61" s="17"/>
      <c r="K61" s="725"/>
      <c r="L61" s="699"/>
      <c r="M61" s="724"/>
      <c r="N61" s="17"/>
      <c r="O61" s="17"/>
      <c r="P61" s="17"/>
      <c r="Q61" s="17"/>
      <c r="R61" s="17"/>
      <c r="S61" s="17"/>
      <c r="T61" s="17"/>
      <c r="U61" s="17"/>
      <c r="V61" s="17"/>
      <c r="W61" s="17"/>
      <c r="X61" s="17"/>
      <c r="Y61" s="17"/>
      <c r="Z61" s="17"/>
      <c r="AA61" s="17"/>
      <c r="AB61" s="17"/>
    </row>
    <row r="62" spans="1:30" ht="15.75" customHeight="1">
      <c r="A62" s="162" t="s">
        <v>998</v>
      </c>
      <c r="B62" s="163" t="s">
        <v>105</v>
      </c>
      <c r="C62" s="152">
        <v>1</v>
      </c>
      <c r="D62" s="152">
        <v>2</v>
      </c>
      <c r="E62" s="152">
        <v>70</v>
      </c>
      <c r="F62" s="152">
        <v>70</v>
      </c>
      <c r="G62" s="163" t="s">
        <v>478</v>
      </c>
      <c r="H62" s="163" t="s">
        <v>52</v>
      </c>
      <c r="I62" s="186" t="s">
        <v>342</v>
      </c>
      <c r="J62" s="17"/>
      <c r="K62" s="725"/>
      <c r="L62" s="699"/>
      <c r="M62" s="724"/>
      <c r="N62" s="17"/>
      <c r="O62" s="17"/>
      <c r="P62" s="17"/>
      <c r="Q62" s="17"/>
      <c r="R62" s="17"/>
      <c r="S62" s="17"/>
      <c r="T62" s="17"/>
      <c r="U62" s="17"/>
      <c r="V62" s="17"/>
      <c r="W62" s="17"/>
      <c r="X62" s="17"/>
      <c r="Y62" s="17"/>
      <c r="Z62" s="17"/>
      <c r="AA62" s="17"/>
      <c r="AB62" s="17"/>
    </row>
    <row r="63" spans="1:30" ht="15.75" customHeight="1">
      <c r="A63" s="17"/>
      <c r="B63" s="163"/>
      <c r="C63" s="85"/>
      <c r="D63" s="85"/>
      <c r="E63" s="152"/>
      <c r="F63" s="152">
        <f>Hardboard!$E63*Hardboard!$C63</f>
        <v>0</v>
      </c>
      <c r="G63" s="17"/>
      <c r="H63" s="163"/>
      <c r="I63" s="186">
        <f t="shared" ref="I63:I64" si="2">IF(H63 = "PT-V","n/a",IF(H63 = "PT","n/a",IF(H63 = "RT","n/a",IF(OR(H63 = "Extern",H63 = "PT-ZZP"), "Please fill in", 0))))</f>
        <v>0</v>
      </c>
      <c r="J63" s="17"/>
      <c r="K63" s="725"/>
      <c r="L63" s="699"/>
      <c r="M63" s="724"/>
      <c r="N63" s="17"/>
      <c r="O63" s="17"/>
      <c r="P63" s="17"/>
      <c r="Q63" s="17"/>
      <c r="R63" s="17"/>
      <c r="S63" s="17"/>
      <c r="T63" s="17"/>
      <c r="U63" s="17"/>
      <c r="V63" s="17"/>
      <c r="W63" s="17"/>
      <c r="X63" s="17"/>
      <c r="Y63" s="17"/>
      <c r="Z63" s="17"/>
      <c r="AA63" s="17"/>
      <c r="AB63" s="17"/>
    </row>
    <row r="64" spans="1:30" ht="15.75" customHeight="1">
      <c r="A64" s="16" t="s">
        <v>999</v>
      </c>
      <c r="B64" s="163"/>
      <c r="C64" s="85"/>
      <c r="D64" s="85"/>
      <c r="E64" s="152"/>
      <c r="F64" s="152">
        <f>Hardboard!$E64*Hardboard!$C64</f>
        <v>0</v>
      </c>
      <c r="G64" s="17"/>
      <c r="H64" s="163"/>
      <c r="I64" s="186">
        <f t="shared" si="2"/>
        <v>0</v>
      </c>
      <c r="J64" s="17"/>
      <c r="K64" s="725"/>
      <c r="L64" s="699"/>
      <c r="M64" s="724"/>
      <c r="N64" s="17"/>
      <c r="O64" s="17"/>
      <c r="P64" s="17"/>
      <c r="Q64" s="17"/>
      <c r="R64" s="17"/>
      <c r="S64" s="17"/>
      <c r="T64" s="17"/>
      <c r="U64" s="17"/>
      <c r="V64" s="17"/>
      <c r="W64" s="17"/>
      <c r="X64" s="17"/>
      <c r="Y64" s="17"/>
      <c r="Z64" s="17"/>
      <c r="AA64" s="17"/>
      <c r="AB64" s="17"/>
    </row>
    <row r="65" spans="1:30" ht="15.75" customHeight="1">
      <c r="A65" s="17" t="s">
        <v>1000</v>
      </c>
      <c r="B65" s="163" t="s">
        <v>103</v>
      </c>
      <c r="C65" s="85">
        <v>1</v>
      </c>
      <c r="D65" s="85">
        <v>1</v>
      </c>
      <c r="E65" s="152">
        <v>7</v>
      </c>
      <c r="F65" s="152">
        <v>1</v>
      </c>
      <c r="G65" s="17"/>
      <c r="H65" s="163" t="s">
        <v>108</v>
      </c>
      <c r="I65" s="186">
        <v>1750</v>
      </c>
      <c r="J65" s="541" t="s">
        <v>1001</v>
      </c>
      <c r="K65" s="725"/>
      <c r="L65" s="699"/>
      <c r="M65" s="724"/>
      <c r="N65" s="17"/>
      <c r="O65" s="17"/>
      <c r="P65" s="17"/>
      <c r="Q65" s="17"/>
      <c r="R65" s="17"/>
      <c r="S65" s="17"/>
      <c r="T65" s="17"/>
      <c r="U65" s="17"/>
      <c r="V65" s="17"/>
      <c r="W65" s="17"/>
      <c r="X65" s="17"/>
      <c r="Y65" s="17"/>
      <c r="Z65" s="17"/>
      <c r="AA65" s="17"/>
      <c r="AB65" s="17"/>
    </row>
    <row r="66" spans="1:30" ht="15.75" customHeight="1">
      <c r="A66" s="283" t="s">
        <v>1002</v>
      </c>
      <c r="B66" s="163" t="s">
        <v>111</v>
      </c>
      <c r="C66" s="151"/>
      <c r="D66" s="85"/>
      <c r="E66" s="152"/>
      <c r="F66" s="152">
        <f>Hardboard!$E66*Hardboard!$C66</f>
        <v>0</v>
      </c>
      <c r="G66" s="157"/>
      <c r="H66" s="157"/>
      <c r="I66" s="284">
        <v>500</v>
      </c>
      <c r="J66" s="17" t="s">
        <v>1003</v>
      </c>
      <c r="K66" s="726"/>
      <c r="L66" s="717"/>
      <c r="M66" s="727"/>
      <c r="N66" s="17"/>
      <c r="O66" s="17"/>
      <c r="P66" s="17"/>
      <c r="Q66" s="17"/>
      <c r="R66" s="17"/>
      <c r="S66" s="17"/>
      <c r="T66" s="17"/>
      <c r="U66" s="17"/>
      <c r="V66" s="17"/>
      <c r="W66" s="17"/>
      <c r="X66" s="17"/>
      <c r="Y66" s="17"/>
      <c r="Z66" s="17"/>
      <c r="AA66" s="17"/>
      <c r="AB66" s="17"/>
    </row>
    <row r="67" spans="1:30" ht="15" customHeight="1">
      <c r="A67" s="17" t="s">
        <v>1004</v>
      </c>
      <c r="B67" s="163" t="s">
        <v>111</v>
      </c>
      <c r="C67" s="151"/>
      <c r="D67" s="85"/>
      <c r="E67" s="152"/>
      <c r="F67" s="152"/>
      <c r="G67" s="157"/>
      <c r="H67" s="157"/>
      <c r="I67" s="284">
        <v>480</v>
      </c>
      <c r="J67" s="285" t="s">
        <v>1005</v>
      </c>
      <c r="K67" s="23"/>
      <c r="L67" s="23"/>
      <c r="M67" s="23"/>
      <c r="N67" s="17"/>
      <c r="O67" s="17"/>
      <c r="P67" s="17"/>
      <c r="Q67" s="17"/>
      <c r="R67" s="17"/>
      <c r="S67" s="17"/>
      <c r="T67" s="17"/>
      <c r="U67" s="17"/>
      <c r="V67" s="17"/>
      <c r="W67" s="17"/>
      <c r="X67" s="17"/>
      <c r="Y67" s="17"/>
      <c r="Z67" s="17"/>
      <c r="AA67" s="17"/>
      <c r="AB67" s="17"/>
    </row>
    <row r="68" spans="1:30" ht="15.75" customHeight="1">
      <c r="A68" s="17" t="s">
        <v>1006</v>
      </c>
      <c r="B68" s="163" t="s">
        <v>111</v>
      </c>
      <c r="C68" s="151"/>
      <c r="D68" s="85"/>
      <c r="E68" s="152"/>
      <c r="F68" s="152"/>
      <c r="G68" s="157"/>
      <c r="H68" s="157"/>
      <c r="I68" s="284">
        <v>100</v>
      </c>
      <c r="J68" s="285" t="s">
        <v>1007</v>
      </c>
      <c r="K68" s="17"/>
      <c r="L68" s="17"/>
      <c r="M68" s="17"/>
      <c r="N68" s="17"/>
      <c r="O68" s="17"/>
      <c r="P68" s="17"/>
      <c r="Q68" s="17"/>
      <c r="R68" s="17"/>
      <c r="S68" s="17"/>
      <c r="T68" s="17"/>
      <c r="U68" s="17"/>
      <c r="V68" s="17"/>
      <c r="W68" s="17"/>
      <c r="X68" s="17"/>
      <c r="Y68" s="17"/>
      <c r="Z68" s="17"/>
      <c r="AA68" s="17"/>
      <c r="AB68" s="17"/>
      <c r="AC68" s="17"/>
      <c r="AD68" s="17"/>
    </row>
    <row r="69" spans="1:30" ht="15.75" customHeight="1">
      <c r="A69" s="286" t="s">
        <v>1008</v>
      </c>
      <c r="B69" s="287" t="s">
        <v>111</v>
      </c>
      <c r="C69" s="288"/>
      <c r="D69" s="289"/>
      <c r="E69" s="290"/>
      <c r="F69" s="290"/>
      <c r="G69" s="291"/>
      <c r="H69" s="291"/>
      <c r="I69" s="292">
        <v>450</v>
      </c>
      <c r="J69" s="293" t="s">
        <v>1009</v>
      </c>
      <c r="K69" s="17"/>
      <c r="L69" s="17"/>
      <c r="M69" s="17"/>
      <c r="N69" s="17"/>
      <c r="O69" s="17"/>
      <c r="P69" s="17"/>
      <c r="Q69" s="17"/>
      <c r="R69" s="17"/>
      <c r="S69" s="17"/>
      <c r="T69" s="17"/>
      <c r="U69" s="17"/>
      <c r="V69" s="17"/>
      <c r="W69" s="17"/>
      <c r="X69" s="17"/>
      <c r="Y69" s="17"/>
      <c r="Z69" s="17"/>
      <c r="AA69" s="17"/>
      <c r="AB69" s="17"/>
      <c r="AC69" s="17"/>
      <c r="AD69" s="17"/>
    </row>
    <row r="70" spans="1:30" ht="15.75" customHeight="1">
      <c r="A70" s="17"/>
      <c r="B70" s="163"/>
      <c r="C70" s="151"/>
      <c r="D70" s="85"/>
      <c r="E70" s="152"/>
      <c r="F70" s="152"/>
      <c r="G70" s="157"/>
      <c r="H70" s="157"/>
      <c r="I70" s="284"/>
      <c r="J70" s="17"/>
      <c r="K70" s="182"/>
      <c r="L70" s="182"/>
      <c r="M70" s="182"/>
      <c r="N70" s="182"/>
      <c r="O70" s="712" t="s">
        <v>322</v>
      </c>
      <c r="P70" s="713"/>
      <c r="Q70" s="17"/>
      <c r="R70" s="17"/>
      <c r="S70" s="17"/>
      <c r="T70" s="17"/>
      <c r="U70" s="17"/>
      <c r="V70" s="17"/>
      <c r="W70" s="17"/>
      <c r="X70" s="17"/>
      <c r="Y70" s="17"/>
      <c r="Z70" s="17"/>
      <c r="AA70" s="17"/>
    </row>
    <row r="71" spans="1:30" ht="15.75" customHeight="1">
      <c r="A71" s="17"/>
      <c r="B71" s="17"/>
      <c r="C71" s="17"/>
      <c r="D71" s="17"/>
      <c r="E71" s="17"/>
      <c r="F71" s="17"/>
      <c r="G71" s="17"/>
      <c r="H71" s="17"/>
      <c r="I71" s="17"/>
      <c r="J71" s="17"/>
      <c r="K71" s="233"/>
      <c r="L71" s="233"/>
      <c r="M71" s="233"/>
      <c r="N71" s="294"/>
      <c r="O71" s="732" t="s">
        <v>395</v>
      </c>
      <c r="P71" s="733"/>
      <c r="Q71" s="17"/>
      <c r="R71" s="17"/>
      <c r="S71" s="17"/>
      <c r="T71" s="17"/>
      <c r="U71" s="17"/>
      <c r="V71" s="17"/>
      <c r="W71" s="17"/>
      <c r="X71" s="17"/>
      <c r="Y71" s="17"/>
      <c r="Z71" s="17"/>
      <c r="AA71" s="17"/>
    </row>
    <row r="72" spans="1:30" ht="15.75" customHeight="1">
      <c r="A72" s="560" t="s">
        <v>382</v>
      </c>
      <c r="B72" s="17"/>
      <c r="C72" s="17"/>
      <c r="D72" s="17"/>
      <c r="E72" s="17"/>
      <c r="F72" s="17"/>
      <c r="G72" s="17"/>
      <c r="H72" s="17"/>
      <c r="I72" s="169"/>
      <c r="J72" s="169"/>
      <c r="K72" s="233"/>
      <c r="L72" s="233"/>
      <c r="M72" s="233"/>
      <c r="N72" s="294"/>
      <c r="O72" s="725"/>
      <c r="P72" s="699"/>
      <c r="Q72" s="17"/>
      <c r="R72" s="17"/>
      <c r="S72" s="17"/>
      <c r="T72" s="17"/>
      <c r="U72" s="17"/>
      <c r="V72" s="17"/>
      <c r="W72" s="17"/>
      <c r="X72" s="17"/>
      <c r="Y72" s="17"/>
      <c r="Z72" s="17"/>
      <c r="AA72" s="17"/>
    </row>
    <row r="73" spans="1:30" ht="15.75" customHeight="1">
      <c r="A73" s="170" t="s">
        <v>358</v>
      </c>
      <c r="B73" s="161" t="s">
        <v>383</v>
      </c>
      <c r="C73" s="161" t="s">
        <v>384</v>
      </c>
      <c r="D73" s="161" t="s">
        <v>385</v>
      </c>
      <c r="E73" s="161" t="s">
        <v>386</v>
      </c>
      <c r="F73" s="161" t="s">
        <v>387</v>
      </c>
      <c r="G73" s="161" t="s">
        <v>388</v>
      </c>
      <c r="H73" s="161" t="s">
        <v>365</v>
      </c>
      <c r="I73" s="16" t="s">
        <v>389</v>
      </c>
      <c r="J73" s="171" t="s">
        <v>390</v>
      </c>
      <c r="K73" s="233"/>
      <c r="L73" s="233"/>
      <c r="M73" s="233"/>
      <c r="N73" s="294"/>
      <c r="O73" s="725"/>
      <c r="P73" s="699"/>
      <c r="Q73" s="17"/>
      <c r="R73" s="17"/>
      <c r="S73" s="17"/>
      <c r="T73" s="17"/>
      <c r="U73" s="17"/>
      <c r="V73" s="17"/>
      <c r="W73" s="17"/>
      <c r="X73" s="17"/>
      <c r="Y73" s="17"/>
      <c r="Z73" s="17"/>
      <c r="AA73" s="17"/>
    </row>
    <row r="74" spans="1:30" ht="15.75" customHeight="1">
      <c r="A74" s="162" t="s">
        <v>1010</v>
      </c>
      <c r="B74" s="17" t="s">
        <v>92</v>
      </c>
      <c r="C74" s="85" t="s">
        <v>399</v>
      </c>
      <c r="D74" s="152">
        <v>4.5</v>
      </c>
      <c r="E74" s="151">
        <v>17</v>
      </c>
      <c r="F74" s="180">
        <v>1</v>
      </c>
      <c r="G74" s="151"/>
      <c r="H74" s="179">
        <v>3887.78</v>
      </c>
      <c r="I74" s="179"/>
      <c r="J74" s="174"/>
      <c r="K74" s="233"/>
      <c r="L74" s="233"/>
      <c r="M74" s="233"/>
      <c r="N74" s="294"/>
      <c r="O74" s="725"/>
      <c r="P74" s="699"/>
      <c r="Q74" s="17"/>
      <c r="R74" s="17"/>
      <c r="S74" s="17"/>
      <c r="T74" s="17"/>
      <c r="U74" s="17"/>
      <c r="V74" s="17"/>
      <c r="W74" s="17"/>
      <c r="X74" s="17"/>
      <c r="Y74" s="17"/>
      <c r="Z74" s="17"/>
      <c r="AA74" s="17"/>
    </row>
    <row r="75" spans="1:30" ht="15.75" customHeight="1">
      <c r="A75" s="17" t="s">
        <v>1011</v>
      </c>
      <c r="B75" s="17" t="s">
        <v>92</v>
      </c>
      <c r="C75" s="85" t="s">
        <v>399</v>
      </c>
      <c r="D75" s="152">
        <v>1</v>
      </c>
      <c r="E75" s="151">
        <v>1</v>
      </c>
      <c r="F75" s="180">
        <v>1</v>
      </c>
      <c r="G75" s="151"/>
      <c r="H75" s="179">
        <v>1000</v>
      </c>
      <c r="I75" s="179" t="s">
        <v>1012</v>
      </c>
      <c r="J75" s="174"/>
      <c r="K75" s="233"/>
      <c r="L75" s="233"/>
      <c r="M75" s="233"/>
      <c r="N75" s="294"/>
      <c r="O75" s="725"/>
      <c r="P75" s="699"/>
      <c r="Q75" s="17"/>
      <c r="R75" s="17"/>
      <c r="S75" s="17"/>
      <c r="T75" s="17"/>
      <c r="U75" s="17"/>
      <c r="V75" s="17"/>
      <c r="W75" s="17"/>
      <c r="X75" s="17"/>
      <c r="Y75" s="17"/>
      <c r="Z75" s="17"/>
      <c r="AA75" s="17"/>
    </row>
    <row r="76" spans="1:30" ht="15.75" customHeight="1">
      <c r="A76" s="617" t="s">
        <v>1013</v>
      </c>
      <c r="B76" s="617" t="s">
        <v>92</v>
      </c>
      <c r="C76" s="618" t="s">
        <v>1014</v>
      </c>
      <c r="D76" s="619">
        <v>3.5</v>
      </c>
      <c r="E76" s="619">
        <v>36</v>
      </c>
      <c r="F76" s="619">
        <v>126</v>
      </c>
      <c r="G76" s="617"/>
      <c r="H76" s="179">
        <v>17.14</v>
      </c>
      <c r="I76" s="173" t="s">
        <v>1015</v>
      </c>
      <c r="J76" s="174"/>
      <c r="K76" s="233"/>
      <c r="L76" s="233"/>
      <c r="M76" s="233"/>
      <c r="N76" s="294"/>
      <c r="O76" s="725"/>
      <c r="P76" s="699"/>
      <c r="Q76" s="17"/>
      <c r="R76" s="17"/>
      <c r="S76" s="17"/>
      <c r="T76" s="17"/>
      <c r="U76" s="17"/>
      <c r="V76" s="17"/>
      <c r="W76" s="17"/>
      <c r="X76" s="17"/>
      <c r="Y76" s="17"/>
      <c r="Z76" s="17"/>
      <c r="AA76" s="17"/>
    </row>
    <row r="77" spans="1:30" ht="15.75" customHeight="1">
      <c r="A77" s="162"/>
      <c r="B77" s="17"/>
      <c r="C77" s="85"/>
      <c r="D77" s="152"/>
      <c r="E77" s="151"/>
      <c r="F77" s="180">
        <f>Hardboard!$D77*Hardboard!$E77</f>
        <v>0</v>
      </c>
      <c r="G77" s="151"/>
      <c r="H77" s="179" t="str">
        <f>IF(Hardboard!$B77= "","-",IF(Hardboard!$B77= "External","Specify location tariff", "Campus buy-off"))</f>
        <v>-</v>
      </c>
      <c r="I77" s="179"/>
      <c r="J77" s="174"/>
      <c r="K77" s="233"/>
      <c r="L77" s="233"/>
      <c r="M77" s="233"/>
      <c r="N77" s="294"/>
      <c r="O77" s="725"/>
      <c r="P77" s="699"/>
      <c r="Q77" s="17"/>
      <c r="R77" s="17"/>
      <c r="S77" s="17"/>
      <c r="T77" s="17"/>
      <c r="U77" s="17"/>
      <c r="V77" s="17"/>
      <c r="W77" s="17"/>
      <c r="X77" s="17"/>
      <c r="Y77" s="17"/>
      <c r="Z77" s="17"/>
      <c r="AA77" s="17"/>
    </row>
    <row r="78" spans="1:30" ht="15.75" customHeight="1">
      <c r="A78" s="17"/>
      <c r="B78" s="17"/>
      <c r="C78" s="85"/>
      <c r="D78" s="152"/>
      <c r="E78" s="151"/>
      <c r="F78" s="180">
        <f>Hardboard!$D78*Hardboard!$E78</f>
        <v>0</v>
      </c>
      <c r="G78" s="151"/>
      <c r="H78" s="179" t="str">
        <f>IF(Hardboard!$B78= "","-",IF(Hardboard!$B78= "External","Specify location tariff", "Campus buy-off"))</f>
        <v>-</v>
      </c>
      <c r="I78" s="179"/>
      <c r="J78" s="174"/>
      <c r="K78" s="233"/>
      <c r="L78" s="233"/>
      <c r="M78" s="233"/>
      <c r="N78" s="294"/>
      <c r="O78" s="725"/>
      <c r="P78" s="699"/>
      <c r="Q78" s="17"/>
      <c r="R78" s="17"/>
      <c r="S78" s="17"/>
      <c r="T78" s="17"/>
      <c r="U78" s="17"/>
      <c r="V78" s="17"/>
      <c r="W78" s="17"/>
      <c r="X78" s="17"/>
      <c r="Y78" s="17"/>
      <c r="Z78" s="17"/>
      <c r="AA78" s="17"/>
    </row>
    <row r="79" spans="1:30" ht="15.75" customHeight="1">
      <c r="A79" s="162"/>
      <c r="B79" s="17"/>
      <c r="C79" s="85"/>
      <c r="D79" s="152"/>
      <c r="E79" s="151"/>
      <c r="F79" s="180">
        <f>Hardboard!$D79*Hardboard!$E79</f>
        <v>0</v>
      </c>
      <c r="G79" s="151"/>
      <c r="H79" s="179" t="str">
        <f>IF(Hardboard!$B79= "","-",IF(Hardboard!$B79= "External","Specify location tariff", "Campus buy-off"))</f>
        <v>-</v>
      </c>
      <c r="I79" s="179"/>
      <c r="J79" s="174"/>
      <c r="K79" s="233"/>
      <c r="L79" s="233"/>
      <c r="M79" s="233"/>
      <c r="N79" s="294"/>
      <c r="O79" s="725"/>
      <c r="P79" s="699"/>
      <c r="Q79" s="17"/>
      <c r="R79" s="17"/>
      <c r="S79" s="17"/>
      <c r="T79" s="17"/>
      <c r="U79" s="17"/>
      <c r="V79" s="17"/>
      <c r="W79" s="17"/>
      <c r="X79" s="17"/>
      <c r="Y79" s="17"/>
      <c r="Z79" s="17"/>
      <c r="AA79" s="17"/>
    </row>
    <row r="80" spans="1:30" ht="15.75" customHeight="1">
      <c r="A80" s="17"/>
      <c r="B80" s="17"/>
      <c r="C80" s="85"/>
      <c r="D80" s="152"/>
      <c r="E80" s="151"/>
      <c r="F80" s="180">
        <f>Hardboard!$D80*Hardboard!$E80</f>
        <v>0</v>
      </c>
      <c r="G80" s="151"/>
      <c r="H80" s="179" t="str">
        <f>IF(Hardboard!$B80= "","-",IF(Hardboard!$B80= "External","Specify location tariff", "Campus buy-off"))</f>
        <v>-</v>
      </c>
      <c r="I80" s="179"/>
      <c r="J80" s="174"/>
      <c r="K80" s="233"/>
      <c r="L80" s="233"/>
      <c r="M80" s="233"/>
      <c r="N80" s="294"/>
      <c r="O80" s="725"/>
      <c r="P80" s="699"/>
      <c r="Q80" s="17"/>
      <c r="R80" s="17"/>
      <c r="S80" s="17"/>
      <c r="T80" s="17"/>
      <c r="U80" s="17"/>
      <c r="V80" s="17"/>
      <c r="W80" s="17"/>
      <c r="X80" s="17"/>
      <c r="Y80" s="17"/>
      <c r="Z80" s="17"/>
      <c r="AA80" s="17"/>
    </row>
    <row r="81" spans="1:30" ht="15.75" customHeight="1">
      <c r="A81" s="162"/>
      <c r="B81" s="17"/>
      <c r="C81" s="85"/>
      <c r="D81" s="152"/>
      <c r="E81" s="151"/>
      <c r="F81" s="180">
        <f>Hardboard!$D81*Hardboard!$E81</f>
        <v>0</v>
      </c>
      <c r="G81" s="151"/>
      <c r="H81" s="179" t="str">
        <f>IF(Hardboard!$B81= "","-",IF(Hardboard!$B81= "External","Specify location tariff", "Campus buy-off"))</f>
        <v>-</v>
      </c>
      <c r="I81" s="179"/>
      <c r="J81" s="174"/>
      <c r="K81" s="233"/>
      <c r="L81" s="233"/>
      <c r="M81" s="233"/>
      <c r="N81" s="294"/>
      <c r="O81" s="725"/>
      <c r="P81" s="699"/>
      <c r="Q81" s="17"/>
      <c r="R81" s="17"/>
      <c r="S81" s="17"/>
      <c r="T81" s="17"/>
      <c r="U81" s="17"/>
      <c r="V81" s="17"/>
      <c r="W81" s="17"/>
      <c r="X81" s="17"/>
      <c r="Y81" s="17"/>
      <c r="Z81" s="17"/>
      <c r="AA81" s="17"/>
    </row>
    <row r="82" spans="1:30" ht="15.75" customHeight="1">
      <c r="A82" s="17"/>
      <c r="B82" s="17"/>
      <c r="C82" s="85"/>
      <c r="D82" s="152"/>
      <c r="E82" s="151"/>
      <c r="F82" s="180">
        <f>Hardboard!$D82*Hardboard!$E82</f>
        <v>0</v>
      </c>
      <c r="G82" s="151"/>
      <c r="H82" s="179" t="str">
        <f>IF(Hardboard!$B82= "","-",IF(Hardboard!$B82= "External","Specify location tariff", "Campus buy-off"))</f>
        <v>-</v>
      </c>
      <c r="I82" s="179"/>
      <c r="J82" s="174"/>
      <c r="K82" s="233"/>
      <c r="L82" s="233"/>
      <c r="M82" s="233"/>
      <c r="N82" s="294"/>
      <c r="O82" s="725"/>
      <c r="P82" s="699"/>
      <c r="Q82" s="17"/>
      <c r="R82" s="17"/>
      <c r="S82" s="17"/>
      <c r="T82" s="17"/>
      <c r="U82" s="17"/>
      <c r="V82" s="17"/>
      <c r="W82" s="17"/>
      <c r="X82" s="17"/>
      <c r="Y82" s="17"/>
      <c r="Z82" s="17"/>
      <c r="AA82" s="17"/>
    </row>
    <row r="83" spans="1:30" ht="15.75" customHeight="1">
      <c r="A83" s="17"/>
      <c r="B83" s="17"/>
      <c r="C83" s="85"/>
      <c r="D83" s="152"/>
      <c r="E83" s="151"/>
      <c r="F83" s="180">
        <f>Hardboard!$D83*Hardboard!$E83</f>
        <v>0</v>
      </c>
      <c r="G83" s="151"/>
      <c r="H83" s="179" t="str">
        <f>IF(Hardboard!$B83= "","-",IF(Hardboard!$B83= "External","Specify location tariff", "Campus buy-off"))</f>
        <v>-</v>
      </c>
      <c r="I83" s="179"/>
      <c r="J83" s="174"/>
      <c r="K83" s="233"/>
      <c r="L83" s="233"/>
      <c r="M83" s="233"/>
      <c r="N83" s="294"/>
      <c r="O83" s="725"/>
      <c r="P83" s="699"/>
      <c r="Q83" s="17"/>
      <c r="R83" s="17"/>
      <c r="S83" s="17"/>
      <c r="T83" s="17"/>
      <c r="U83" s="17"/>
      <c r="V83" s="17"/>
      <c r="W83" s="17"/>
      <c r="X83" s="17"/>
      <c r="Y83" s="17"/>
      <c r="Z83" s="17"/>
      <c r="AA83" s="17"/>
    </row>
    <row r="84" spans="1:30" ht="15.75" customHeight="1">
      <c r="A84" s="17"/>
      <c r="B84" s="17"/>
      <c r="C84" s="85"/>
      <c r="D84" s="152"/>
      <c r="E84" s="151"/>
      <c r="F84" s="180">
        <f>Hardboard!$D84*Hardboard!$E84</f>
        <v>0</v>
      </c>
      <c r="G84" s="151"/>
      <c r="H84" s="179" t="str">
        <f>IF(Hardboard!$B84= "","-",IF(Hardboard!$B84= "External","Specify location tariff", "Campus buy-off"))</f>
        <v>-</v>
      </c>
      <c r="I84" s="179"/>
      <c r="J84" s="174"/>
      <c r="K84" s="233"/>
      <c r="L84" s="233"/>
      <c r="M84" s="233"/>
      <c r="N84" s="294"/>
      <c r="O84" s="725"/>
      <c r="P84" s="699"/>
      <c r="Q84" s="17"/>
      <c r="R84" s="17"/>
      <c r="S84" s="17"/>
      <c r="T84" s="17"/>
      <c r="U84" s="17"/>
      <c r="V84" s="17"/>
      <c r="W84" s="17"/>
      <c r="X84" s="17"/>
      <c r="Y84" s="17"/>
      <c r="Z84" s="17"/>
      <c r="AA84" s="17"/>
    </row>
    <row r="85" spans="1:30" ht="15.75" customHeight="1">
      <c r="A85" s="17"/>
      <c r="B85" s="17"/>
      <c r="C85" s="85"/>
      <c r="D85" s="152"/>
      <c r="E85" s="151"/>
      <c r="F85" s="180">
        <f>Hardboard!$D85*Hardboard!$E85</f>
        <v>0</v>
      </c>
      <c r="G85" s="151"/>
      <c r="H85" s="179" t="str">
        <f>IF(Hardboard!$B85= "","-",IF(Hardboard!$B85= "External","Specify location tariff", "Campus buy-off"))</f>
        <v>-</v>
      </c>
      <c r="I85" s="179"/>
      <c r="J85" s="174"/>
      <c r="K85" s="233"/>
      <c r="L85" s="233"/>
      <c r="M85" s="233"/>
      <c r="N85" s="294"/>
      <c r="O85" s="725"/>
      <c r="P85" s="699"/>
      <c r="Q85" s="17"/>
      <c r="R85" s="17"/>
      <c r="S85" s="17"/>
      <c r="T85" s="17"/>
      <c r="U85" s="17"/>
      <c r="V85" s="17"/>
      <c r="W85" s="17"/>
      <c r="X85" s="17"/>
      <c r="Y85" s="17"/>
      <c r="Z85" s="17"/>
      <c r="AA85" s="17"/>
    </row>
    <row r="86" spans="1:30" ht="15.75" customHeight="1">
      <c r="A86" s="17"/>
      <c r="B86" s="17"/>
      <c r="C86" s="85"/>
      <c r="D86" s="152"/>
      <c r="E86" s="151"/>
      <c r="F86" s="180">
        <f>Hardboard!$D86*Hardboard!$E86</f>
        <v>0</v>
      </c>
      <c r="G86" s="151"/>
      <c r="H86" s="179" t="str">
        <f>IF(Hardboard!$B86= "","-",IF(Hardboard!$B86= "External","Specify location tariff", "Campus buy-off"))</f>
        <v>-</v>
      </c>
      <c r="I86" s="179"/>
      <c r="J86" s="174"/>
      <c r="K86" s="620"/>
      <c r="L86" s="620"/>
      <c r="M86" s="620"/>
      <c r="N86" s="295"/>
      <c r="O86" s="725"/>
      <c r="P86" s="699"/>
      <c r="Q86" s="17"/>
      <c r="R86" s="17"/>
      <c r="S86" s="17"/>
      <c r="T86" s="17"/>
      <c r="U86" s="17"/>
      <c r="V86" s="17"/>
      <c r="W86" s="17"/>
      <c r="X86" s="17"/>
      <c r="Y86" s="17"/>
      <c r="Z86" s="17"/>
      <c r="AA86" s="17"/>
    </row>
    <row r="87" spans="1:30" ht="15.75" customHeight="1">
      <c r="A87" s="17"/>
      <c r="B87" s="17"/>
      <c r="C87" s="85"/>
      <c r="D87" s="152"/>
      <c r="E87" s="151"/>
      <c r="F87" s="180">
        <f>Hardboard!$D87*Hardboard!$E87</f>
        <v>0</v>
      </c>
      <c r="G87" s="151"/>
      <c r="H87" s="179" t="str">
        <f>IF(Hardboard!$B87= "","-",IF(Hardboard!$B87= "External","Specify location tariff", "Campus buy-off"))</f>
        <v>-</v>
      </c>
      <c r="I87" s="179"/>
      <c r="J87" s="174"/>
      <c r="K87" s="17"/>
      <c r="L87" s="17"/>
      <c r="M87" s="17"/>
      <c r="N87" s="17"/>
      <c r="O87" s="17">
        <v>0</v>
      </c>
      <c r="P87" s="17"/>
      <c r="Q87" s="17"/>
      <c r="R87" s="17"/>
      <c r="S87" s="17"/>
      <c r="T87" s="17"/>
      <c r="U87" s="17"/>
      <c r="V87" s="17"/>
      <c r="W87" s="17"/>
      <c r="X87" s="17"/>
      <c r="Y87" s="17"/>
      <c r="Z87" s="17"/>
      <c r="AA87" s="17"/>
      <c r="AB87" s="17"/>
      <c r="AC87" s="17"/>
      <c r="AD87" s="17"/>
    </row>
    <row r="88" spans="1:30" ht="15.75" customHeight="1">
      <c r="A88" s="17"/>
      <c r="B88" s="17"/>
      <c r="C88" s="85"/>
      <c r="D88" s="152"/>
      <c r="E88" s="151"/>
      <c r="F88" s="180">
        <f>Hardboard!$D88*Hardboard!$E88</f>
        <v>0</v>
      </c>
      <c r="G88" s="151"/>
      <c r="H88" s="179" t="str">
        <f>IF(Hardboard!$B88= "","-",IF(Hardboard!$B88= "External","Specify location tariff", "Campus buy-off"))</f>
        <v>-</v>
      </c>
      <c r="I88" s="179"/>
      <c r="J88" s="174"/>
      <c r="K88" s="17"/>
      <c r="L88" s="17"/>
      <c r="M88" s="17"/>
      <c r="N88" s="17"/>
      <c r="O88" s="17"/>
      <c r="P88" s="17"/>
      <c r="Q88" s="17"/>
      <c r="R88" s="17"/>
      <c r="S88" s="17"/>
      <c r="T88" s="17"/>
      <c r="U88" s="17"/>
      <c r="V88" s="17"/>
      <c r="W88" s="17"/>
      <c r="X88" s="17"/>
      <c r="Y88" s="17"/>
      <c r="Z88" s="17"/>
      <c r="AA88" s="17"/>
      <c r="AB88" s="17"/>
      <c r="AC88" s="17"/>
      <c r="AD88" s="17"/>
    </row>
    <row r="89" spans="1:30" ht="15.75" customHeight="1">
      <c r="A89" s="167"/>
      <c r="B89" s="17"/>
      <c r="C89" s="557"/>
      <c r="D89" s="558"/>
      <c r="E89" s="556"/>
      <c r="F89" s="555">
        <f>Hardboard!$D89*Hardboard!$E89</f>
        <v>0</v>
      </c>
      <c r="G89" s="556"/>
      <c r="H89" s="557" t="str">
        <f>IF(Hardboard!$B89= "","-",IF(Hardboard!$B89= "External","Specify location tariff", "Campus buy-off"))</f>
        <v>-</v>
      </c>
      <c r="I89" s="561"/>
      <c r="J89" s="296"/>
      <c r="K89" s="85"/>
      <c r="L89" s="85"/>
      <c r="M89" s="17"/>
      <c r="N89" s="17"/>
      <c r="O89" s="17"/>
      <c r="P89" s="17"/>
      <c r="Q89" s="17"/>
      <c r="R89" s="17"/>
      <c r="S89" s="17"/>
      <c r="T89" s="17"/>
      <c r="U89" s="17"/>
      <c r="V89" s="17"/>
      <c r="W89" s="17"/>
      <c r="X89" s="17"/>
      <c r="Y89" s="17"/>
      <c r="Z89" s="17"/>
      <c r="AA89" s="17"/>
      <c r="AB89" s="17"/>
      <c r="AC89" s="17"/>
      <c r="AD89" s="17"/>
    </row>
    <row r="90" spans="1:30" ht="15" customHeight="1">
      <c r="A90" s="16"/>
      <c r="B90" s="17"/>
      <c r="C90" s="17"/>
      <c r="D90" s="17"/>
      <c r="E90" s="17"/>
      <c r="F90" s="17"/>
      <c r="G90" s="17"/>
      <c r="H90" s="17"/>
      <c r="I90" s="17"/>
      <c r="J90" s="17"/>
      <c r="K90" s="297"/>
      <c r="L90" s="17"/>
      <c r="M90" s="17"/>
      <c r="N90" s="17"/>
      <c r="O90" s="17"/>
      <c r="P90" s="163"/>
      <c r="Q90" s="16"/>
      <c r="R90" s="17"/>
      <c r="S90" s="182"/>
      <c r="T90" s="17"/>
      <c r="U90" s="17"/>
      <c r="V90" s="17"/>
      <c r="W90" s="21">
        <f>SUM(F99:F126)</f>
        <v>14624.5</v>
      </c>
      <c r="X90" s="17"/>
      <c r="Y90" s="17"/>
      <c r="Z90" s="17"/>
      <c r="AA90" s="17"/>
      <c r="AB90" s="17"/>
    </row>
    <row r="91" spans="1:30" ht="14.25" customHeight="1">
      <c r="A91" s="16"/>
      <c r="B91" s="17"/>
      <c r="C91" s="17"/>
      <c r="D91" s="17"/>
      <c r="E91" s="17"/>
      <c r="F91" s="17"/>
      <c r="G91" s="17"/>
      <c r="H91" s="17"/>
      <c r="I91" s="17"/>
      <c r="J91" s="17"/>
      <c r="K91" s="298"/>
      <c r="L91" s="17"/>
      <c r="M91" s="17"/>
      <c r="N91" s="17"/>
      <c r="O91" s="17"/>
      <c r="P91" s="17"/>
      <c r="Q91" s="187"/>
      <c r="R91" s="17"/>
      <c r="S91" s="17"/>
      <c r="T91" s="17"/>
      <c r="U91" s="17"/>
      <c r="V91" s="17"/>
      <c r="W91" s="17"/>
      <c r="X91" s="17"/>
      <c r="Y91" s="17"/>
      <c r="Z91" s="17"/>
      <c r="AA91" s="17"/>
      <c r="AB91" s="17"/>
    </row>
    <row r="92" spans="1:30" ht="15.75" customHeight="1">
      <c r="A92" s="560" t="s">
        <v>404</v>
      </c>
      <c r="B92" s="17"/>
      <c r="C92" s="180"/>
      <c r="D92" s="85"/>
      <c r="E92" s="85"/>
      <c r="F92" s="85"/>
      <c r="G92" s="85"/>
      <c r="H92" s="85"/>
      <c r="I92" s="85"/>
      <c r="J92" s="85"/>
      <c r="K92" s="299"/>
      <c r="L92" s="17"/>
      <c r="M92" s="17"/>
      <c r="N92" s="17"/>
      <c r="O92" s="17"/>
      <c r="P92" s="17"/>
      <c r="Q92" s="17"/>
      <c r="R92" s="17"/>
      <c r="S92" s="17"/>
      <c r="T92" s="17"/>
      <c r="U92" s="17"/>
      <c r="V92" s="17"/>
      <c r="W92" s="17"/>
      <c r="X92" s="17"/>
      <c r="Y92" s="17"/>
      <c r="Z92" s="17"/>
      <c r="AA92" s="17"/>
      <c r="AB92" s="17"/>
    </row>
    <row r="93" spans="1:30" ht="15.75" customHeight="1">
      <c r="A93" s="16" t="s">
        <v>405</v>
      </c>
      <c r="B93" s="16" t="s">
        <v>406</v>
      </c>
      <c r="C93" s="16" t="s">
        <v>407</v>
      </c>
      <c r="D93" s="16" t="s">
        <v>408</v>
      </c>
      <c r="E93" s="16" t="s">
        <v>409</v>
      </c>
      <c r="F93" s="16" t="s">
        <v>410</v>
      </c>
      <c r="G93" s="16" t="s">
        <v>389</v>
      </c>
      <c r="H93" s="714" t="s">
        <v>390</v>
      </c>
      <c r="I93" s="715"/>
      <c r="J93" s="300" t="s">
        <v>322</v>
      </c>
      <c r="K93" s="299"/>
      <c r="L93" s="17"/>
      <c r="M93" s="17"/>
      <c r="N93" s="17"/>
      <c r="O93" s="17"/>
      <c r="P93" s="17"/>
      <c r="Q93" s="17"/>
      <c r="R93" s="17"/>
      <c r="S93" s="17"/>
      <c r="T93" s="17"/>
      <c r="U93" s="17"/>
      <c r="V93" s="17"/>
      <c r="W93" s="17"/>
      <c r="X93" s="17"/>
      <c r="Y93" s="17"/>
      <c r="Z93" s="17"/>
      <c r="AA93" s="17"/>
      <c r="AB93" s="17"/>
    </row>
    <row r="94" spans="1:30" ht="15.75" customHeight="1">
      <c r="A94" s="16" t="s">
        <v>987</v>
      </c>
      <c r="B94" s="17"/>
      <c r="C94" s="189"/>
      <c r="D94" s="180"/>
      <c r="E94" s="151"/>
      <c r="F94" s="189"/>
      <c r="G94" s="179"/>
      <c r="H94" s="301"/>
      <c r="I94" s="301"/>
      <c r="J94" s="302"/>
      <c r="K94" s="299"/>
      <c r="L94" s="17"/>
      <c r="M94" s="17"/>
      <c r="N94" s="17"/>
      <c r="O94" s="17"/>
      <c r="P94" s="17"/>
      <c r="Q94" s="17"/>
      <c r="R94" s="17"/>
      <c r="S94" s="17"/>
      <c r="T94" s="17"/>
      <c r="U94" s="17"/>
      <c r="V94" s="17"/>
      <c r="W94" s="17"/>
      <c r="X94" s="17"/>
      <c r="Y94" s="17"/>
      <c r="Z94" s="17"/>
      <c r="AA94" s="17"/>
      <c r="AB94" s="17"/>
    </row>
    <row r="95" spans="1:30" ht="15.75" customHeight="1">
      <c r="A95" s="183" t="s">
        <v>1016</v>
      </c>
      <c r="B95" s="183" t="s">
        <v>508</v>
      </c>
      <c r="C95" s="186">
        <v>375</v>
      </c>
      <c r="D95" s="277">
        <v>5</v>
      </c>
      <c r="E95" s="185">
        <v>18</v>
      </c>
      <c r="F95" s="186">
        <v>1350</v>
      </c>
      <c r="G95" s="179" t="s">
        <v>1017</v>
      </c>
      <c r="H95" s="301"/>
      <c r="I95" s="301"/>
      <c r="J95" s="302"/>
      <c r="K95" s="299"/>
      <c r="L95" s="17"/>
      <c r="M95" s="17"/>
      <c r="N95" s="17"/>
      <c r="O95" s="17"/>
      <c r="P95" s="17"/>
      <c r="Q95" s="17"/>
      <c r="R95" s="17"/>
      <c r="S95" s="17"/>
      <c r="T95" s="17"/>
      <c r="U95" s="17"/>
      <c r="V95" s="17"/>
      <c r="W95" s="17"/>
      <c r="X95" s="17"/>
      <c r="Y95" s="17"/>
      <c r="Z95" s="17"/>
      <c r="AA95" s="17"/>
      <c r="AB95" s="17"/>
    </row>
    <row r="96" spans="1:30" ht="15.75" customHeight="1">
      <c r="A96" s="183" t="s">
        <v>1018</v>
      </c>
      <c r="B96" s="183" t="s">
        <v>508</v>
      </c>
      <c r="C96" s="186">
        <v>200</v>
      </c>
      <c r="D96" s="277">
        <v>2</v>
      </c>
      <c r="E96" s="185">
        <v>18</v>
      </c>
      <c r="F96" s="186">
        <v>1800</v>
      </c>
      <c r="G96" s="179"/>
      <c r="H96" s="301"/>
      <c r="I96" s="301"/>
      <c r="J96" s="302"/>
      <c r="K96" s="299"/>
      <c r="L96" s="17"/>
      <c r="M96" s="17"/>
      <c r="N96" s="17"/>
      <c r="O96" s="17"/>
      <c r="P96" s="17"/>
      <c r="Q96" s="17"/>
      <c r="R96" s="17"/>
      <c r="S96" s="17"/>
      <c r="T96" s="17"/>
      <c r="U96" s="17"/>
      <c r="V96" s="17"/>
      <c r="W96" s="17"/>
      <c r="X96" s="17"/>
      <c r="Y96" s="17"/>
      <c r="Z96" s="17"/>
      <c r="AA96" s="17"/>
      <c r="AB96" s="17"/>
    </row>
    <row r="97" spans="1:28" ht="15.75" customHeight="1">
      <c r="A97" s="183" t="s">
        <v>1019</v>
      </c>
      <c r="B97" s="183" t="s">
        <v>636</v>
      </c>
      <c r="C97" s="165"/>
      <c r="D97" s="267"/>
      <c r="E97" s="184"/>
      <c r="F97" s="186">
        <v>100</v>
      </c>
      <c r="G97" s="179"/>
      <c r="H97" s="301"/>
      <c r="I97" s="301"/>
      <c r="J97" s="302"/>
      <c r="K97" s="299"/>
      <c r="L97" s="17"/>
      <c r="M97" s="17"/>
      <c r="N97" s="17"/>
      <c r="O97" s="17"/>
      <c r="P97" s="17"/>
      <c r="Q97" s="17"/>
      <c r="R97" s="17"/>
      <c r="S97" s="17"/>
      <c r="T97" s="17"/>
      <c r="U97" s="17"/>
      <c r="V97" s="17"/>
      <c r="W97" s="17"/>
      <c r="X97" s="17"/>
      <c r="Y97" s="17"/>
      <c r="Z97" s="17"/>
      <c r="AA97" s="17"/>
      <c r="AB97" s="17"/>
    </row>
    <row r="98" spans="1:28" ht="15.75" customHeight="1">
      <c r="A98" s="16"/>
      <c r="B98" s="17"/>
      <c r="C98" s="189"/>
      <c r="D98" s="180"/>
      <c r="E98" s="151"/>
      <c r="F98" s="189"/>
      <c r="G98" s="179"/>
      <c r="H98" s="301"/>
      <c r="I98" s="301"/>
      <c r="J98" s="302"/>
      <c r="K98" s="299"/>
      <c r="L98" s="17"/>
      <c r="M98" s="17"/>
      <c r="N98" s="17"/>
      <c r="O98" s="17"/>
      <c r="P98" s="17"/>
      <c r="Q98" s="17"/>
      <c r="R98" s="17"/>
      <c r="S98" s="17"/>
      <c r="T98" s="17"/>
      <c r="U98" s="17"/>
      <c r="V98" s="17"/>
      <c r="W98" s="17"/>
      <c r="X98" s="17"/>
      <c r="Y98" s="17"/>
      <c r="Z98" s="17"/>
      <c r="AA98" s="17"/>
      <c r="AB98" s="17"/>
    </row>
    <row r="99" spans="1:28" ht="15.75" customHeight="1">
      <c r="A99" s="16" t="s">
        <v>992</v>
      </c>
      <c r="B99" s="17"/>
      <c r="C99" s="189"/>
      <c r="D99" s="180"/>
      <c r="E99" s="151"/>
      <c r="F99" s="189"/>
      <c r="G99" s="179"/>
      <c r="H99" s="781"/>
      <c r="I99" s="730"/>
      <c r="J99" s="303" t="s">
        <v>413</v>
      </c>
      <c r="K99" s="299"/>
      <c r="L99" s="17"/>
      <c r="M99" s="17"/>
      <c r="N99" s="17"/>
      <c r="O99" s="17"/>
      <c r="P99" s="17"/>
      <c r="Q99" s="17"/>
      <c r="R99" s="17"/>
      <c r="S99" s="17"/>
      <c r="T99" s="17"/>
      <c r="U99" s="17"/>
      <c r="V99" s="17"/>
      <c r="W99" s="17"/>
      <c r="X99" s="17"/>
      <c r="Y99" s="17"/>
      <c r="Z99" s="17"/>
      <c r="AA99" s="17"/>
      <c r="AB99" s="17"/>
    </row>
    <row r="100" spans="1:28" ht="15.75" customHeight="1">
      <c r="A100" s="183" t="s">
        <v>1016</v>
      </c>
      <c r="B100" s="183" t="s">
        <v>508</v>
      </c>
      <c r="C100" s="186">
        <v>700</v>
      </c>
      <c r="D100" s="277">
        <v>5</v>
      </c>
      <c r="E100" s="185">
        <v>15</v>
      </c>
      <c r="F100" s="186">
        <v>2100</v>
      </c>
      <c r="G100" s="179" t="s">
        <v>1020</v>
      </c>
      <c r="H100" s="725"/>
      <c r="I100" s="724"/>
      <c r="J100" s="304"/>
      <c r="K100" s="299"/>
      <c r="L100" s="17"/>
      <c r="M100" s="17"/>
      <c r="N100" s="17"/>
      <c r="O100" s="17"/>
      <c r="P100" s="17"/>
      <c r="Q100" s="17"/>
      <c r="R100" s="17"/>
      <c r="S100" s="17"/>
      <c r="T100" s="17"/>
      <c r="U100" s="17"/>
      <c r="V100" s="17"/>
      <c r="W100" s="17"/>
      <c r="X100" s="17"/>
      <c r="Y100" s="17"/>
      <c r="Z100" s="17"/>
      <c r="AA100" s="17"/>
      <c r="AB100" s="17"/>
    </row>
    <row r="101" spans="1:28" ht="15.75" customHeight="1">
      <c r="A101" s="183" t="s">
        <v>1021</v>
      </c>
      <c r="B101" s="183" t="s">
        <v>508</v>
      </c>
      <c r="C101" s="186">
        <v>400</v>
      </c>
      <c r="D101" s="277">
        <v>5</v>
      </c>
      <c r="E101" s="185">
        <v>20</v>
      </c>
      <c r="F101" s="186">
        <v>1600</v>
      </c>
      <c r="G101" s="179"/>
      <c r="H101" s="725"/>
      <c r="I101" s="724"/>
      <c r="J101" s="304"/>
      <c r="K101" s="299"/>
      <c r="L101" s="17"/>
      <c r="M101" s="17"/>
      <c r="N101" s="17"/>
      <c r="O101" s="17"/>
      <c r="P101" s="17"/>
      <c r="Q101" s="17"/>
      <c r="R101" s="17"/>
      <c r="S101" s="17"/>
      <c r="T101" s="17"/>
      <c r="U101" s="17"/>
      <c r="V101" s="17"/>
      <c r="W101" s="17"/>
      <c r="X101" s="17"/>
      <c r="Y101" s="17"/>
      <c r="Z101" s="17"/>
      <c r="AA101" s="17"/>
      <c r="AB101" s="17"/>
    </row>
    <row r="102" spans="1:28" ht="15.75" customHeight="1">
      <c r="A102" s="183" t="s">
        <v>1022</v>
      </c>
      <c r="B102" s="183" t="s">
        <v>508</v>
      </c>
      <c r="C102" s="186">
        <v>200</v>
      </c>
      <c r="D102" s="277">
        <v>2</v>
      </c>
      <c r="E102" s="185">
        <v>10</v>
      </c>
      <c r="F102" s="186">
        <v>1000</v>
      </c>
      <c r="G102" s="179"/>
      <c r="H102" s="725"/>
      <c r="I102" s="724"/>
      <c r="J102" s="304"/>
      <c r="K102" s="299"/>
      <c r="L102" s="17"/>
      <c r="M102" s="17"/>
      <c r="N102" s="17"/>
      <c r="O102" s="17"/>
      <c r="P102" s="17"/>
      <c r="Q102" s="17"/>
      <c r="R102" s="17"/>
      <c r="S102" s="17"/>
      <c r="T102" s="17"/>
      <c r="U102" s="17"/>
      <c r="V102" s="17"/>
      <c r="W102" s="17"/>
      <c r="X102" s="17"/>
      <c r="Y102" s="17"/>
      <c r="Z102" s="17"/>
      <c r="AA102" s="17"/>
      <c r="AB102" s="17"/>
    </row>
    <row r="103" spans="1:28" ht="15.75" customHeight="1">
      <c r="A103" s="183" t="s">
        <v>1023</v>
      </c>
      <c r="B103" s="183" t="s">
        <v>508</v>
      </c>
      <c r="C103" s="186">
        <v>300</v>
      </c>
      <c r="D103" s="277">
        <v>7</v>
      </c>
      <c r="E103" s="185">
        <v>10</v>
      </c>
      <c r="F103" s="186">
        <v>428</v>
      </c>
      <c r="G103" s="179"/>
      <c r="H103" s="725"/>
      <c r="I103" s="724"/>
      <c r="J103" s="304"/>
      <c r="K103" s="299"/>
      <c r="L103" s="17"/>
      <c r="M103" s="17"/>
      <c r="N103" s="17"/>
      <c r="O103" s="17"/>
      <c r="P103" s="17"/>
      <c r="Q103" s="17"/>
      <c r="R103" s="17"/>
      <c r="S103" s="17"/>
      <c r="T103" s="17"/>
      <c r="U103" s="17"/>
      <c r="V103" s="17"/>
      <c r="W103" s="17"/>
      <c r="X103" s="17"/>
      <c r="Y103" s="17"/>
      <c r="Z103" s="17"/>
      <c r="AA103" s="17"/>
      <c r="AB103" s="17"/>
    </row>
    <row r="104" spans="1:28" ht="15.75" customHeight="1">
      <c r="A104" s="183" t="s">
        <v>1024</v>
      </c>
      <c r="B104" s="183" t="s">
        <v>508</v>
      </c>
      <c r="C104" s="186">
        <v>100</v>
      </c>
      <c r="D104" s="277">
        <v>3</v>
      </c>
      <c r="E104" s="185">
        <v>10</v>
      </c>
      <c r="F104" s="186">
        <v>333</v>
      </c>
      <c r="G104" s="179"/>
      <c r="H104" s="725"/>
      <c r="I104" s="724"/>
      <c r="J104" s="304"/>
      <c r="K104" s="299"/>
      <c r="L104" s="17"/>
      <c r="M104" s="17"/>
      <c r="N104" s="17"/>
      <c r="O104" s="17"/>
      <c r="P104" s="17"/>
      <c r="Q104" s="17"/>
      <c r="R104" s="17"/>
      <c r="S104" s="17"/>
      <c r="T104" s="17"/>
      <c r="U104" s="17"/>
      <c r="V104" s="17"/>
      <c r="W104" s="17"/>
      <c r="X104" s="17"/>
      <c r="Y104" s="17"/>
      <c r="Z104" s="17"/>
      <c r="AA104" s="17"/>
      <c r="AB104" s="17"/>
    </row>
    <row r="105" spans="1:28" ht="15.75" customHeight="1">
      <c r="A105" s="183" t="s">
        <v>1025</v>
      </c>
      <c r="B105" s="183" t="s">
        <v>508</v>
      </c>
      <c r="C105" s="186">
        <v>50</v>
      </c>
      <c r="D105" s="277">
        <v>3</v>
      </c>
      <c r="E105" s="185">
        <v>10</v>
      </c>
      <c r="F105" s="186">
        <v>167</v>
      </c>
      <c r="G105" s="179"/>
      <c r="H105" s="725"/>
      <c r="I105" s="724"/>
      <c r="J105" s="304"/>
      <c r="K105" s="299"/>
      <c r="L105" s="17"/>
      <c r="M105" s="17"/>
      <c r="N105" s="17"/>
      <c r="O105" s="17"/>
      <c r="P105" s="17"/>
      <c r="Q105" s="17"/>
      <c r="R105" s="17"/>
      <c r="S105" s="17"/>
      <c r="T105" s="17"/>
      <c r="U105" s="17"/>
      <c r="V105" s="17"/>
      <c r="W105" s="17"/>
      <c r="X105" s="17"/>
      <c r="Y105" s="17"/>
      <c r="Z105" s="17"/>
      <c r="AA105" s="17"/>
      <c r="AB105" s="17"/>
    </row>
    <row r="106" spans="1:28" ht="15.75" customHeight="1">
      <c r="A106" s="183" t="s">
        <v>1026</v>
      </c>
      <c r="B106" s="183" t="s">
        <v>508</v>
      </c>
      <c r="C106" s="186">
        <v>70</v>
      </c>
      <c r="D106" s="277">
        <v>3</v>
      </c>
      <c r="E106" s="185">
        <v>10</v>
      </c>
      <c r="F106" s="186">
        <v>233</v>
      </c>
      <c r="G106" s="179"/>
      <c r="H106" s="725"/>
      <c r="I106" s="724"/>
      <c r="J106" s="304"/>
      <c r="K106" s="299"/>
      <c r="L106" s="17"/>
      <c r="M106" s="17"/>
      <c r="N106" s="17"/>
      <c r="O106" s="17"/>
      <c r="P106" s="17"/>
      <c r="Q106" s="17"/>
      <c r="R106" s="17"/>
      <c r="S106" s="17"/>
      <c r="T106" s="17"/>
      <c r="U106" s="17"/>
      <c r="V106" s="17"/>
      <c r="W106" s="17"/>
      <c r="X106" s="17"/>
      <c r="Y106" s="17"/>
      <c r="Z106" s="17"/>
      <c r="AA106" s="17"/>
      <c r="AB106" s="17"/>
    </row>
    <row r="107" spans="1:28" ht="15.75" customHeight="1">
      <c r="A107" s="183" t="s">
        <v>1027</v>
      </c>
      <c r="B107" s="183" t="s">
        <v>636</v>
      </c>
      <c r="C107" s="186">
        <v>100</v>
      </c>
      <c r="D107" s="277">
        <v>1</v>
      </c>
      <c r="E107" s="185">
        <v>1</v>
      </c>
      <c r="F107" s="186">
        <v>100</v>
      </c>
      <c r="G107" s="179"/>
      <c r="H107" s="725"/>
      <c r="I107" s="724"/>
      <c r="J107" s="304"/>
      <c r="K107" s="299"/>
      <c r="L107" s="17"/>
      <c r="M107" s="17"/>
      <c r="N107" s="17"/>
      <c r="O107" s="17"/>
      <c r="P107" s="17"/>
      <c r="Q107" s="17"/>
      <c r="R107" s="17"/>
      <c r="S107" s="17"/>
      <c r="T107" s="17"/>
      <c r="U107" s="17"/>
      <c r="V107" s="17"/>
      <c r="W107" s="17"/>
      <c r="X107" s="17"/>
      <c r="Y107" s="17"/>
      <c r="Z107" s="17"/>
      <c r="AA107" s="17"/>
      <c r="AB107" s="17"/>
    </row>
    <row r="108" spans="1:28" ht="15.75" customHeight="1">
      <c r="A108" s="183" t="s">
        <v>1028</v>
      </c>
      <c r="B108" s="183" t="s">
        <v>636</v>
      </c>
      <c r="C108" s="186">
        <v>100</v>
      </c>
      <c r="D108" s="277">
        <v>1</v>
      </c>
      <c r="E108" s="185">
        <v>1</v>
      </c>
      <c r="F108" s="186">
        <v>100</v>
      </c>
      <c r="G108" s="179"/>
      <c r="H108" s="725"/>
      <c r="I108" s="724"/>
      <c r="J108" s="304"/>
      <c r="K108" s="299"/>
      <c r="L108" s="17"/>
      <c r="M108" s="17"/>
      <c r="N108" s="17"/>
      <c r="O108" s="17"/>
      <c r="P108" s="17"/>
      <c r="Q108" s="17"/>
      <c r="R108" s="17"/>
      <c r="S108" s="17"/>
      <c r="T108" s="17"/>
      <c r="U108" s="17"/>
      <c r="V108" s="17"/>
      <c r="W108" s="17"/>
      <c r="X108" s="17"/>
      <c r="Y108" s="17"/>
      <c r="Z108" s="17"/>
      <c r="AA108" s="17"/>
      <c r="AB108" s="17"/>
    </row>
    <row r="109" spans="1:28" ht="15.75" customHeight="1">
      <c r="A109" s="17"/>
      <c r="B109" s="17"/>
      <c r="C109" s="189"/>
      <c r="D109" s="180"/>
      <c r="E109" s="151"/>
      <c r="F109" s="189"/>
      <c r="G109" s="179"/>
      <c r="H109" s="725"/>
      <c r="I109" s="724"/>
      <c r="J109" s="304"/>
      <c r="K109" s="299"/>
      <c r="L109" s="17"/>
      <c r="M109" s="17"/>
      <c r="N109" s="17"/>
      <c r="O109" s="17"/>
      <c r="P109" s="17"/>
      <c r="Q109" s="17"/>
      <c r="R109" s="17"/>
      <c r="S109" s="17"/>
      <c r="T109" s="17"/>
      <c r="U109" s="17"/>
      <c r="V109" s="17"/>
      <c r="W109" s="17"/>
      <c r="X109" s="17"/>
      <c r="Y109" s="17"/>
      <c r="Z109" s="17"/>
      <c r="AA109" s="17"/>
      <c r="AB109" s="17"/>
    </row>
    <row r="110" spans="1:28" ht="15.75" customHeight="1">
      <c r="A110" s="16" t="s">
        <v>999</v>
      </c>
      <c r="B110" s="17"/>
      <c r="C110" s="189"/>
      <c r="D110" s="180"/>
      <c r="E110" s="151"/>
      <c r="F110" s="189"/>
      <c r="G110" s="179"/>
      <c r="H110" s="725"/>
      <c r="I110" s="724"/>
      <c r="J110" s="304"/>
      <c r="K110" s="299"/>
      <c r="L110" s="17"/>
      <c r="M110" s="17"/>
      <c r="N110" s="17"/>
      <c r="O110" s="17"/>
      <c r="P110" s="17"/>
      <c r="Q110" s="17"/>
      <c r="R110" s="17"/>
      <c r="S110" s="17"/>
      <c r="T110" s="17"/>
      <c r="U110" s="17"/>
      <c r="V110" s="17"/>
      <c r="W110" s="17"/>
      <c r="X110" s="17"/>
      <c r="Y110" s="17"/>
      <c r="Z110" s="17"/>
      <c r="AA110" s="17"/>
      <c r="AB110" s="17"/>
    </row>
    <row r="111" spans="1:28" ht="15.75" customHeight="1">
      <c r="A111" s="183" t="s">
        <v>1016</v>
      </c>
      <c r="B111" s="183" t="s">
        <v>508</v>
      </c>
      <c r="C111" s="186">
        <v>400</v>
      </c>
      <c r="D111" s="277">
        <v>8</v>
      </c>
      <c r="E111" s="185">
        <v>18</v>
      </c>
      <c r="F111" s="186">
        <v>900</v>
      </c>
      <c r="G111" s="179" t="s">
        <v>1029</v>
      </c>
      <c r="H111" s="725"/>
      <c r="I111" s="724"/>
      <c r="J111" s="304"/>
      <c r="K111" s="299"/>
      <c r="L111" s="17"/>
      <c r="M111" s="17"/>
      <c r="N111" s="17"/>
      <c r="O111" s="17"/>
      <c r="P111" s="17"/>
      <c r="Q111" s="17"/>
      <c r="R111" s="17"/>
      <c r="S111" s="17"/>
      <c r="T111" s="17"/>
      <c r="U111" s="17"/>
      <c r="V111" s="17"/>
      <c r="W111" s="17"/>
      <c r="X111" s="17"/>
      <c r="Y111" s="17"/>
      <c r="Z111" s="17"/>
      <c r="AA111" s="17"/>
      <c r="AB111" s="17"/>
    </row>
    <row r="112" spans="1:28" ht="15.75" customHeight="1">
      <c r="A112" s="183" t="s">
        <v>1030</v>
      </c>
      <c r="B112" s="183" t="s">
        <v>508</v>
      </c>
      <c r="C112" s="186">
        <v>1000</v>
      </c>
      <c r="D112" s="277">
        <v>6</v>
      </c>
      <c r="E112" s="185">
        <v>33</v>
      </c>
      <c r="F112" s="186">
        <v>5500</v>
      </c>
      <c r="G112" s="179"/>
      <c r="H112" s="725"/>
      <c r="I112" s="724"/>
      <c r="J112" s="304"/>
      <c r="K112" s="299"/>
      <c r="L112" s="17"/>
      <c r="M112" s="17"/>
      <c r="N112" s="17"/>
      <c r="O112" s="17"/>
      <c r="P112" s="17"/>
      <c r="Q112" s="17"/>
      <c r="R112" s="17"/>
      <c r="S112" s="17"/>
      <c r="T112" s="17"/>
      <c r="U112" s="17"/>
      <c r="V112" s="17"/>
      <c r="W112" s="17"/>
      <c r="X112" s="17"/>
      <c r="Y112" s="17"/>
      <c r="Z112" s="17"/>
      <c r="AA112" s="17"/>
      <c r="AB112" s="17"/>
    </row>
    <row r="113" spans="1:30" ht="15.75" customHeight="1">
      <c r="A113" s="183" t="s">
        <v>1031</v>
      </c>
      <c r="B113" s="183" t="s">
        <v>508</v>
      </c>
      <c r="C113" s="186">
        <v>250</v>
      </c>
      <c r="D113" s="277">
        <v>1</v>
      </c>
      <c r="E113" s="185">
        <v>2</v>
      </c>
      <c r="F113" s="186">
        <v>500</v>
      </c>
      <c r="G113" s="179"/>
      <c r="H113" s="725"/>
      <c r="I113" s="724"/>
      <c r="J113" s="304"/>
      <c r="K113" s="299"/>
      <c r="L113" s="17"/>
      <c r="M113" s="17"/>
      <c r="N113" s="17"/>
      <c r="O113" s="17"/>
      <c r="P113" s="17"/>
      <c r="Q113" s="17"/>
      <c r="R113" s="17"/>
      <c r="S113" s="17"/>
      <c r="T113" s="17"/>
      <c r="U113" s="17"/>
      <c r="V113" s="17"/>
      <c r="W113" s="17"/>
      <c r="X113" s="17"/>
      <c r="Y113" s="17"/>
      <c r="Z113" s="17"/>
      <c r="AA113" s="17"/>
      <c r="AB113" s="17"/>
    </row>
    <row r="114" spans="1:30" ht="15.75" customHeight="1">
      <c r="A114" s="183" t="s">
        <v>1032</v>
      </c>
      <c r="B114" s="183" t="s">
        <v>508</v>
      </c>
      <c r="C114" s="186">
        <v>25</v>
      </c>
      <c r="D114" s="277">
        <v>4</v>
      </c>
      <c r="E114" s="185">
        <v>12</v>
      </c>
      <c r="F114" s="186">
        <v>75</v>
      </c>
      <c r="G114" s="179"/>
      <c r="H114" s="725"/>
      <c r="I114" s="724"/>
      <c r="J114" s="304"/>
      <c r="K114" s="299"/>
      <c r="L114" s="17"/>
      <c r="M114" s="17"/>
      <c r="N114" s="17"/>
      <c r="O114" s="17"/>
      <c r="P114" s="17"/>
      <c r="Q114" s="17"/>
      <c r="R114" s="17"/>
      <c r="S114" s="17"/>
      <c r="T114" s="17"/>
      <c r="U114" s="17"/>
      <c r="V114" s="17"/>
      <c r="W114" s="17"/>
      <c r="X114" s="17"/>
      <c r="Y114" s="17"/>
      <c r="Z114" s="17"/>
      <c r="AA114" s="17"/>
      <c r="AB114" s="17"/>
    </row>
    <row r="115" spans="1:30" ht="15.75" customHeight="1">
      <c r="A115" s="183" t="s">
        <v>1033</v>
      </c>
      <c r="B115" s="183" t="s">
        <v>508</v>
      </c>
      <c r="C115" s="186">
        <v>35</v>
      </c>
      <c r="D115" s="277">
        <v>2</v>
      </c>
      <c r="E115" s="185">
        <v>4</v>
      </c>
      <c r="F115" s="186">
        <v>70</v>
      </c>
      <c r="G115" s="179"/>
      <c r="H115" s="725"/>
      <c r="I115" s="724"/>
      <c r="J115" s="304"/>
      <c r="K115" s="299"/>
      <c r="L115" s="17"/>
      <c r="M115" s="17"/>
      <c r="N115" s="17"/>
      <c r="O115" s="17"/>
      <c r="P115" s="17"/>
      <c r="Q115" s="17"/>
      <c r="R115" s="17"/>
      <c r="S115" s="17"/>
      <c r="T115" s="17"/>
      <c r="U115" s="17"/>
      <c r="V115" s="17"/>
      <c r="W115" s="17"/>
      <c r="X115" s="17"/>
      <c r="Y115" s="17"/>
      <c r="Z115" s="17"/>
      <c r="AA115" s="17"/>
      <c r="AB115" s="17"/>
    </row>
    <row r="116" spans="1:30" ht="15.75" customHeight="1">
      <c r="A116" s="183" t="s">
        <v>1019</v>
      </c>
      <c r="B116" s="183" t="s">
        <v>636</v>
      </c>
      <c r="C116" s="186">
        <v>50</v>
      </c>
      <c r="D116" s="277">
        <v>1</v>
      </c>
      <c r="E116" s="185">
        <v>1</v>
      </c>
      <c r="F116" s="186">
        <v>50</v>
      </c>
      <c r="G116" s="179"/>
      <c r="H116" s="725"/>
      <c r="I116" s="724"/>
      <c r="J116" s="304"/>
      <c r="K116" s="299"/>
      <c r="L116" s="17"/>
      <c r="M116" s="17"/>
      <c r="N116" s="17"/>
      <c r="O116" s="17"/>
      <c r="P116" s="17"/>
      <c r="Q116" s="17"/>
      <c r="R116" s="17"/>
      <c r="S116" s="17"/>
      <c r="T116" s="17"/>
      <c r="U116" s="17"/>
      <c r="V116" s="17"/>
      <c r="W116" s="17"/>
      <c r="X116" s="17"/>
      <c r="Y116" s="17"/>
      <c r="Z116" s="17"/>
      <c r="AA116" s="17"/>
      <c r="AB116" s="17"/>
    </row>
    <row r="117" spans="1:30" ht="15.75" customHeight="1">
      <c r="A117" s="17"/>
      <c r="B117" s="17"/>
      <c r="C117" s="189"/>
      <c r="D117" s="180"/>
      <c r="E117" s="151"/>
      <c r="F117" s="189"/>
      <c r="G117" s="179"/>
      <c r="H117" s="725"/>
      <c r="I117" s="724"/>
      <c r="J117" s="304"/>
      <c r="K117" s="299"/>
      <c r="L117" s="17"/>
      <c r="M117" s="17"/>
      <c r="N117" s="17"/>
      <c r="O117" s="17"/>
      <c r="P117" s="17"/>
      <c r="Q117" s="17"/>
      <c r="R117" s="17"/>
      <c r="S117" s="17"/>
      <c r="T117" s="17"/>
      <c r="U117" s="17"/>
      <c r="V117" s="17"/>
      <c r="W117" s="17"/>
      <c r="X117" s="17"/>
      <c r="Y117" s="17"/>
      <c r="Z117" s="17"/>
      <c r="AA117" s="17"/>
      <c r="AB117" s="17"/>
    </row>
    <row r="118" spans="1:30" ht="15.75" customHeight="1">
      <c r="A118" s="16" t="s">
        <v>997</v>
      </c>
      <c r="B118" s="17"/>
      <c r="C118" s="189"/>
      <c r="D118" s="180"/>
      <c r="E118" s="151"/>
      <c r="F118" s="189"/>
      <c r="G118" s="179"/>
      <c r="H118" s="725"/>
      <c r="I118" s="724"/>
      <c r="J118" s="304"/>
      <c r="K118" s="299"/>
      <c r="L118" s="17"/>
      <c r="M118" s="17"/>
      <c r="N118" s="17"/>
      <c r="O118" s="17"/>
      <c r="P118" s="17"/>
      <c r="Q118" s="17"/>
      <c r="R118" s="17"/>
      <c r="S118" s="17"/>
      <c r="T118" s="17"/>
      <c r="U118" s="17"/>
      <c r="V118" s="17"/>
      <c r="W118" s="17"/>
      <c r="X118" s="17"/>
      <c r="Y118" s="17"/>
      <c r="Z118" s="17"/>
      <c r="AA118" s="17"/>
      <c r="AB118" s="17"/>
    </row>
    <row r="119" spans="1:30" ht="15.75" customHeight="1">
      <c r="A119" s="183" t="s">
        <v>1034</v>
      </c>
      <c r="B119" s="183" t="s">
        <v>508</v>
      </c>
      <c r="C119" s="186">
        <v>600</v>
      </c>
      <c r="D119" s="277">
        <v>8</v>
      </c>
      <c r="E119" s="185">
        <v>10</v>
      </c>
      <c r="F119" s="186">
        <v>750</v>
      </c>
      <c r="G119" s="23" t="s">
        <v>1035</v>
      </c>
      <c r="H119" s="725"/>
      <c r="I119" s="724"/>
      <c r="J119" s="304"/>
      <c r="K119" s="299"/>
      <c r="L119" s="17"/>
      <c r="M119" s="17"/>
      <c r="N119" s="17"/>
      <c r="O119" s="17"/>
      <c r="P119" s="17"/>
      <c r="Q119" s="17"/>
      <c r="R119" s="17"/>
      <c r="S119" s="17"/>
      <c r="T119" s="17"/>
      <c r="U119" s="17"/>
      <c r="V119" s="17"/>
      <c r="W119" s="17"/>
      <c r="X119" s="17"/>
      <c r="Y119" s="17"/>
      <c r="Z119" s="17"/>
      <c r="AA119" s="17"/>
      <c r="AB119" s="17"/>
    </row>
    <row r="120" spans="1:30" ht="15.75" customHeight="1">
      <c r="A120" s="183" t="s">
        <v>1036</v>
      </c>
      <c r="B120" s="183" t="s">
        <v>508</v>
      </c>
      <c r="C120" s="186">
        <v>300</v>
      </c>
      <c r="D120" s="277">
        <v>5</v>
      </c>
      <c r="E120" s="185">
        <v>8</v>
      </c>
      <c r="F120" s="186">
        <v>480</v>
      </c>
      <c r="G120" s="179"/>
      <c r="H120" s="725"/>
      <c r="I120" s="724"/>
      <c r="J120" s="304"/>
      <c r="K120" s="299"/>
      <c r="L120" s="17"/>
      <c r="M120" s="17"/>
      <c r="N120" s="17"/>
      <c r="O120" s="17"/>
      <c r="P120" s="17"/>
      <c r="Q120" s="17"/>
      <c r="R120" s="17"/>
      <c r="S120" s="17"/>
      <c r="T120" s="17"/>
      <c r="U120" s="17"/>
      <c r="V120" s="17"/>
      <c r="W120" s="17"/>
      <c r="X120" s="17"/>
      <c r="Y120" s="17"/>
      <c r="Z120" s="17"/>
      <c r="AA120" s="17"/>
      <c r="AB120" s="17"/>
    </row>
    <row r="121" spans="1:30" ht="15.75" customHeight="1">
      <c r="A121" s="183" t="s">
        <v>1037</v>
      </c>
      <c r="B121" s="183" t="s">
        <v>508</v>
      </c>
      <c r="C121" s="186">
        <v>25</v>
      </c>
      <c r="D121" s="277">
        <v>8</v>
      </c>
      <c r="E121" s="185">
        <v>20</v>
      </c>
      <c r="F121" s="186">
        <v>62.5</v>
      </c>
      <c r="G121" s="179"/>
      <c r="H121" s="725"/>
      <c r="I121" s="724"/>
      <c r="J121" s="304"/>
      <c r="K121" s="299"/>
      <c r="L121" s="17"/>
      <c r="M121" s="17"/>
      <c r="N121" s="17"/>
      <c r="O121" s="17"/>
      <c r="P121" s="17"/>
      <c r="Q121" s="17"/>
      <c r="R121" s="17"/>
      <c r="S121" s="17"/>
      <c r="T121" s="17"/>
      <c r="U121" s="17"/>
      <c r="V121" s="17"/>
      <c r="W121" s="17"/>
      <c r="X121" s="17"/>
      <c r="Y121" s="17"/>
      <c r="Z121" s="17"/>
      <c r="AA121" s="17"/>
      <c r="AB121" s="17"/>
    </row>
    <row r="122" spans="1:30" ht="15.75" customHeight="1">
      <c r="A122" s="183" t="s">
        <v>1038</v>
      </c>
      <c r="B122" s="183" t="s">
        <v>636</v>
      </c>
      <c r="C122" s="186">
        <v>50</v>
      </c>
      <c r="D122" s="277">
        <v>1</v>
      </c>
      <c r="E122" s="185">
        <v>1</v>
      </c>
      <c r="F122" s="186">
        <v>50</v>
      </c>
      <c r="G122" s="179"/>
      <c r="H122" s="725"/>
      <c r="I122" s="724"/>
      <c r="J122" s="304"/>
      <c r="K122" s="299"/>
      <c r="L122" s="17"/>
      <c r="M122" s="17"/>
      <c r="N122" s="17"/>
      <c r="O122" s="17"/>
      <c r="P122" s="17"/>
      <c r="Q122" s="17"/>
      <c r="R122" s="17"/>
      <c r="S122" s="17"/>
      <c r="T122" s="17"/>
      <c r="U122" s="17"/>
      <c r="V122" s="17"/>
      <c r="W122" s="17"/>
      <c r="X122" s="17"/>
      <c r="Y122" s="17"/>
      <c r="Z122" s="17"/>
      <c r="AA122" s="17"/>
      <c r="AB122" s="17"/>
    </row>
    <row r="123" spans="1:30" ht="15.75" customHeight="1">
      <c r="A123" s="17"/>
      <c r="B123" s="17"/>
      <c r="C123" s="189"/>
      <c r="D123" s="180"/>
      <c r="E123" s="151"/>
      <c r="F123" s="189"/>
      <c r="G123" s="179"/>
      <c r="H123" s="725"/>
      <c r="I123" s="724"/>
      <c r="J123" s="304"/>
      <c r="K123" s="299"/>
      <c r="L123" s="17"/>
      <c r="M123" s="17"/>
      <c r="N123" s="17"/>
      <c r="O123" s="17"/>
      <c r="P123" s="17"/>
      <c r="Q123" s="17"/>
      <c r="R123" s="17"/>
      <c r="S123" s="17"/>
      <c r="T123" s="17"/>
      <c r="U123" s="17"/>
      <c r="V123" s="17"/>
      <c r="W123" s="17"/>
      <c r="X123" s="17"/>
      <c r="Y123" s="17"/>
      <c r="Z123" s="17"/>
      <c r="AA123" s="17"/>
      <c r="AB123" s="17"/>
    </row>
    <row r="124" spans="1:30" ht="15.75" customHeight="1">
      <c r="A124" s="305" t="s">
        <v>1039</v>
      </c>
      <c r="B124" s="183"/>
      <c r="C124" s="186"/>
      <c r="D124" s="277"/>
      <c r="E124" s="185"/>
      <c r="F124" s="186"/>
      <c r="G124" s="179"/>
      <c r="H124" s="725"/>
      <c r="I124" s="724"/>
      <c r="J124" s="304"/>
      <c r="K124" s="17"/>
      <c r="L124" s="17"/>
      <c r="M124" s="17"/>
      <c r="N124" s="17"/>
      <c r="O124" s="17"/>
      <c r="P124" s="17"/>
      <c r="Q124" s="17"/>
      <c r="R124" s="17"/>
      <c r="S124" s="17"/>
      <c r="T124" s="17"/>
      <c r="U124" s="17"/>
      <c r="V124" s="17"/>
      <c r="W124" s="17"/>
      <c r="X124" s="17"/>
      <c r="Y124" s="17"/>
      <c r="Z124" s="17"/>
      <c r="AA124" s="17"/>
      <c r="AB124" s="17"/>
      <c r="AC124" s="17"/>
      <c r="AD124" s="17"/>
    </row>
    <row r="125" spans="1:30" ht="15.75" customHeight="1">
      <c r="A125" s="183" t="s">
        <v>1040</v>
      </c>
      <c r="B125" s="183" t="s">
        <v>508</v>
      </c>
      <c r="C125" s="186">
        <v>90</v>
      </c>
      <c r="D125" s="277">
        <v>4</v>
      </c>
      <c r="E125" s="185">
        <v>4</v>
      </c>
      <c r="F125" s="186">
        <v>90</v>
      </c>
      <c r="G125" s="179"/>
      <c r="H125" s="725"/>
      <c r="I125" s="724"/>
      <c r="J125" s="304"/>
      <c r="K125" s="17"/>
      <c r="L125" s="17"/>
      <c r="M125" s="17"/>
      <c r="N125" s="17"/>
      <c r="O125" s="17"/>
      <c r="P125" s="17"/>
      <c r="Q125" s="17"/>
      <c r="R125" s="17"/>
      <c r="S125" s="17"/>
      <c r="T125" s="17"/>
      <c r="U125" s="17"/>
      <c r="V125" s="17"/>
      <c r="W125" s="17"/>
      <c r="X125" s="17"/>
      <c r="Y125" s="17"/>
      <c r="Z125" s="17"/>
      <c r="AA125" s="17"/>
      <c r="AB125" s="17"/>
      <c r="AC125" s="17"/>
      <c r="AD125" s="17"/>
    </row>
    <row r="126" spans="1:30" ht="15.75" customHeight="1">
      <c r="A126" s="183" t="s">
        <v>1041</v>
      </c>
      <c r="B126" s="183" t="s">
        <v>508</v>
      </c>
      <c r="C126" s="186">
        <v>180</v>
      </c>
      <c r="D126" s="277">
        <v>5</v>
      </c>
      <c r="E126" s="185">
        <v>1</v>
      </c>
      <c r="F126" s="186">
        <v>36</v>
      </c>
      <c r="G126" s="179"/>
      <c r="H126" s="726"/>
      <c r="I126" s="727"/>
      <c r="J126" s="306"/>
      <c r="K126" s="17"/>
      <c r="L126" s="17"/>
      <c r="M126" s="17"/>
      <c r="N126" s="17"/>
      <c r="O126" s="17"/>
      <c r="P126" s="17"/>
      <c r="Q126" s="17"/>
      <c r="R126" s="17"/>
      <c r="S126" s="17"/>
      <c r="T126" s="17"/>
      <c r="U126" s="17"/>
      <c r="V126" s="17"/>
      <c r="W126" s="17"/>
      <c r="X126" s="17"/>
      <c r="Y126" s="17"/>
      <c r="Z126" s="17"/>
      <c r="AA126" s="17"/>
      <c r="AB126" s="17"/>
      <c r="AC126" s="17"/>
      <c r="AD126" s="17"/>
    </row>
    <row r="127" spans="1:30" ht="15.75" customHeight="1">
      <c r="A127" s="183" t="s">
        <v>1042</v>
      </c>
      <c r="B127" s="183" t="s">
        <v>508</v>
      </c>
      <c r="C127" s="263">
        <v>15</v>
      </c>
      <c r="D127" s="262">
        <v>12</v>
      </c>
      <c r="E127" s="262">
        <v>4</v>
      </c>
      <c r="F127" s="263">
        <v>5</v>
      </c>
      <c r="G127" s="85"/>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row>
    <row r="128" spans="1:30" ht="15.75" customHeight="1">
      <c r="A128" s="183" t="s">
        <v>1043</v>
      </c>
      <c r="B128" s="183" t="s">
        <v>508</v>
      </c>
      <c r="C128" s="263">
        <v>20</v>
      </c>
      <c r="D128" s="262">
        <v>8</v>
      </c>
      <c r="E128" s="262">
        <v>4</v>
      </c>
      <c r="F128" s="263">
        <v>10</v>
      </c>
      <c r="G128" s="85"/>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row>
    <row r="129" spans="1:30" ht="15.75" customHeight="1">
      <c r="A129" s="183" t="s">
        <v>1028</v>
      </c>
      <c r="B129" s="183" t="s">
        <v>636</v>
      </c>
      <c r="C129" s="263">
        <v>30</v>
      </c>
      <c r="D129" s="262">
        <v>2</v>
      </c>
      <c r="E129" s="262">
        <v>1</v>
      </c>
      <c r="F129" s="263">
        <v>15</v>
      </c>
      <c r="G129" s="85"/>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17"/>
      <c r="N130" s="17"/>
      <c r="O130" s="17"/>
      <c r="P130" s="711"/>
      <c r="Q130" s="699"/>
      <c r="R130" s="699"/>
      <c r="S130" s="17"/>
      <c r="T130" s="17"/>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17"/>
      <c r="N131" s="17"/>
      <c r="O131" s="17"/>
      <c r="P131" s="711"/>
      <c r="Q131" s="699"/>
      <c r="R131" s="699"/>
      <c r="S131" s="17"/>
      <c r="T131" s="17"/>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17"/>
      <c r="N132" s="17"/>
      <c r="O132" s="17"/>
      <c r="P132" s="711"/>
      <c r="Q132" s="699"/>
      <c r="R132" s="699"/>
      <c r="S132" s="17"/>
      <c r="T132" s="17"/>
      <c r="U132" s="17"/>
      <c r="V132" s="17"/>
      <c r="W132" s="17"/>
      <c r="X132" s="17"/>
      <c r="Y132" s="17"/>
      <c r="Z132" s="17"/>
      <c r="AA132" s="17"/>
      <c r="AB132" s="17"/>
      <c r="AC132" s="17"/>
      <c r="AD132" s="17"/>
    </row>
    <row r="133" spans="1:30" ht="15.75" customHeight="1">
      <c r="A133" s="17"/>
      <c r="B133" s="711"/>
      <c r="C133" s="699"/>
      <c r="D133" s="699"/>
      <c r="E133" s="699"/>
      <c r="F133" s="699"/>
      <c r="G133" s="699"/>
      <c r="H133" s="699"/>
      <c r="I133" s="17"/>
      <c r="J133" s="17"/>
      <c r="K133" s="17"/>
      <c r="L133" s="17"/>
      <c r="M133" s="17"/>
      <c r="N133" s="17"/>
      <c r="O133" s="17"/>
      <c r="P133" s="711"/>
      <c r="Q133" s="699"/>
      <c r="R133" s="699"/>
      <c r="S133" s="17"/>
      <c r="T133" s="17"/>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711"/>
      <c r="Q134" s="699"/>
      <c r="R134" s="699"/>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711"/>
      <c r="Q135" s="699"/>
      <c r="R135" s="699"/>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17"/>
      <c r="N136" s="17"/>
      <c r="O136" s="17"/>
      <c r="P136" s="711"/>
      <c r="Q136" s="699"/>
      <c r="R136" s="699"/>
      <c r="S136" s="17"/>
      <c r="T136" s="17"/>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711"/>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711"/>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711"/>
      <c r="N170" s="699"/>
      <c r="O170" s="699"/>
      <c r="P170" s="711"/>
      <c r="Q170" s="699"/>
      <c r="R170" s="699"/>
      <c r="S170" s="699"/>
      <c r="T170" s="699"/>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711"/>
      <c r="N171" s="699"/>
      <c r="O171" s="699"/>
      <c r="P171" s="711"/>
      <c r="Q171" s="699"/>
      <c r="R171" s="699"/>
      <c r="S171" s="699"/>
      <c r="T171" s="699"/>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711"/>
      <c r="N172" s="699"/>
      <c r="O172" s="699"/>
      <c r="P172" s="699"/>
      <c r="Q172" s="699"/>
      <c r="R172" s="699"/>
      <c r="S172" s="699"/>
      <c r="T172" s="699"/>
      <c r="U172" s="17"/>
      <c r="V172" s="17"/>
      <c r="W172" s="17"/>
      <c r="X172" s="17"/>
      <c r="Y172" s="17"/>
      <c r="Z172" s="17"/>
      <c r="AA172" s="17"/>
      <c r="AB172" s="17"/>
      <c r="AC172" s="17"/>
      <c r="AD172" s="17"/>
    </row>
    <row r="173" spans="1:30" ht="15.75" customHeight="1">
      <c r="A173" s="17"/>
      <c r="B173" s="711"/>
      <c r="C173" s="699"/>
      <c r="D173" s="17"/>
      <c r="E173" s="17"/>
      <c r="F173" s="17"/>
      <c r="G173" s="17"/>
      <c r="H173" s="17"/>
      <c r="I173" s="17"/>
      <c r="J173" s="17"/>
      <c r="K173" s="17"/>
      <c r="L173" s="17"/>
      <c r="M173" s="711"/>
      <c r="N173" s="699"/>
      <c r="O173" s="699"/>
      <c r="P173" s="699"/>
      <c r="Q173" s="699"/>
      <c r="R173" s="699"/>
      <c r="S173" s="699"/>
      <c r="T173" s="699"/>
      <c r="U173" s="17"/>
      <c r="V173" s="17"/>
      <c r="W173" s="17"/>
      <c r="X173" s="17"/>
      <c r="Y173" s="17"/>
      <c r="Z173" s="17"/>
      <c r="AA173" s="17"/>
      <c r="AB173" s="17"/>
      <c r="AC173" s="17"/>
      <c r="AD173" s="17"/>
    </row>
    <row r="174" spans="1:30" ht="15.75" customHeight="1">
      <c r="A174" s="17"/>
      <c r="B174" s="711"/>
      <c r="C174" s="699"/>
      <c r="D174" s="17"/>
      <c r="E174" s="17"/>
      <c r="F174" s="17"/>
      <c r="G174" s="17"/>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7"/>
      <c r="B175" s="711"/>
      <c r="C175" s="699"/>
      <c r="D175" s="17"/>
      <c r="E175" s="17"/>
      <c r="F175" s="17"/>
      <c r="G175" s="17"/>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7"/>
      <c r="B176" s="711"/>
      <c r="C176" s="699"/>
      <c r="D176" s="17"/>
      <c r="E176" s="17"/>
      <c r="F176" s="17"/>
      <c r="G176" s="17"/>
      <c r="H176" s="17"/>
      <c r="I176" s="17"/>
      <c r="J176" s="17"/>
      <c r="K176" s="17"/>
      <c r="L176" s="17"/>
      <c r="M176" s="711"/>
      <c r="N176" s="699"/>
      <c r="O176" s="699"/>
      <c r="P176" s="699"/>
      <c r="Q176" s="699"/>
      <c r="R176" s="699"/>
      <c r="S176" s="699"/>
      <c r="T176" s="699"/>
      <c r="U176" s="17"/>
      <c r="V176" s="17"/>
      <c r="W176" s="17"/>
      <c r="X176" s="17"/>
      <c r="Y176" s="17"/>
      <c r="Z176" s="17"/>
      <c r="AA176" s="17"/>
      <c r="AB176" s="17"/>
      <c r="AC176" s="17"/>
      <c r="AD176" s="17"/>
    </row>
    <row r="177" spans="1:30" ht="15.75" customHeight="1">
      <c r="A177" s="17"/>
      <c r="B177" s="711"/>
      <c r="C177" s="699"/>
      <c r="D177" s="17"/>
      <c r="E177" s="17"/>
      <c r="F177" s="17"/>
      <c r="G177" s="17"/>
      <c r="H177" s="17"/>
      <c r="I177" s="17"/>
      <c r="J177" s="17"/>
      <c r="K177" s="17"/>
      <c r="L177" s="17"/>
      <c r="M177" s="711"/>
      <c r="N177" s="699"/>
      <c r="O177" s="699"/>
      <c r="P177" s="699"/>
      <c r="Q177" s="699"/>
      <c r="R177" s="699"/>
      <c r="S177" s="699"/>
      <c r="T177" s="699"/>
      <c r="U177" s="17"/>
      <c r="V177" s="17"/>
      <c r="W177" s="17"/>
      <c r="X177" s="17"/>
      <c r="Y177" s="17"/>
      <c r="Z177" s="17"/>
      <c r="AA177" s="17"/>
      <c r="AB177" s="17"/>
      <c r="AC177" s="17"/>
      <c r="AD177" s="17"/>
    </row>
    <row r="178" spans="1:30" ht="15.75" customHeight="1">
      <c r="A178" s="17"/>
      <c r="B178" s="711"/>
      <c r="C178" s="699"/>
      <c r="D178" s="17"/>
      <c r="E178" s="17"/>
      <c r="F178" s="17"/>
      <c r="G178" s="17"/>
      <c r="H178" s="17"/>
      <c r="I178" s="17"/>
      <c r="J178" s="17"/>
      <c r="K178" s="17"/>
      <c r="L178" s="17"/>
      <c r="M178" s="711"/>
      <c r="N178" s="699"/>
      <c r="O178" s="699"/>
      <c r="P178" s="699"/>
      <c r="Q178" s="699"/>
      <c r="R178" s="699"/>
      <c r="S178" s="699"/>
      <c r="T178" s="699"/>
      <c r="U178" s="17"/>
      <c r="V178" s="17"/>
      <c r="W178" s="17"/>
      <c r="X178" s="17"/>
      <c r="Y178" s="17"/>
      <c r="Z178" s="17"/>
      <c r="AA178" s="17"/>
      <c r="AB178" s="17"/>
      <c r="AC178" s="17"/>
      <c r="AD178" s="17"/>
    </row>
    <row r="179" spans="1:30" ht="15.75" customHeight="1">
      <c r="A179" s="17"/>
      <c r="B179" s="711"/>
      <c r="C179" s="699"/>
      <c r="D179" s="17"/>
      <c r="E179" s="17"/>
      <c r="F179" s="17"/>
      <c r="G179" s="17"/>
      <c r="H179" s="17"/>
      <c r="I179" s="17"/>
      <c r="J179" s="17"/>
      <c r="K179" s="17"/>
      <c r="L179" s="17"/>
      <c r="M179" s="711"/>
      <c r="N179" s="699"/>
      <c r="O179" s="699"/>
      <c r="P179" s="699"/>
      <c r="Q179" s="699"/>
      <c r="R179" s="699"/>
      <c r="S179" s="699"/>
      <c r="T179" s="699"/>
      <c r="U179" s="17"/>
      <c r="V179" s="17"/>
      <c r="W179" s="17"/>
      <c r="X179" s="17"/>
      <c r="Y179" s="17"/>
      <c r="Z179" s="17"/>
      <c r="AA179" s="17"/>
      <c r="AB179" s="17"/>
      <c r="AC179" s="17"/>
      <c r="AD179" s="17"/>
    </row>
    <row r="180" spans="1:30" ht="15.75" customHeight="1">
      <c r="A180" s="17"/>
      <c r="B180" s="711"/>
      <c r="C180" s="699"/>
      <c r="D180" s="17"/>
      <c r="E180" s="17"/>
      <c r="F180" s="17"/>
      <c r="G180" s="17"/>
      <c r="H180" s="17"/>
      <c r="I180" s="17"/>
      <c r="J180" s="17"/>
      <c r="K180" s="17"/>
      <c r="L180" s="17"/>
      <c r="M180" s="711"/>
      <c r="N180" s="699"/>
      <c r="O180" s="699"/>
      <c r="P180" s="699"/>
      <c r="Q180" s="699"/>
      <c r="R180" s="699"/>
      <c r="S180" s="699"/>
      <c r="T180" s="699"/>
      <c r="U180" s="17"/>
      <c r="V180" s="17"/>
      <c r="W180" s="17"/>
      <c r="X180" s="17"/>
      <c r="Y180" s="17"/>
      <c r="Z180" s="17"/>
      <c r="AA180" s="17"/>
      <c r="AB180" s="17"/>
      <c r="AC180" s="17"/>
      <c r="AD180" s="17"/>
    </row>
    <row r="181" spans="1:30" ht="15.75" customHeight="1">
      <c r="A181" s="17"/>
      <c r="B181" s="711"/>
      <c r="C181" s="699"/>
      <c r="D181" s="17"/>
      <c r="E181" s="17"/>
      <c r="F181" s="17"/>
      <c r="G181" s="17"/>
      <c r="H181" s="17"/>
      <c r="I181" s="17"/>
      <c r="J181" s="17"/>
      <c r="K181" s="17"/>
      <c r="L181" s="17"/>
      <c r="M181" s="711"/>
      <c r="N181" s="699"/>
      <c r="O181" s="699"/>
      <c r="P181" s="699"/>
      <c r="Q181" s="699"/>
      <c r="R181" s="699"/>
      <c r="S181" s="699"/>
      <c r="T181" s="699"/>
      <c r="U181" s="17"/>
      <c r="V181" s="17"/>
      <c r="W181" s="17"/>
      <c r="X181" s="17"/>
      <c r="Y181" s="17"/>
      <c r="Z181" s="17"/>
      <c r="AA181" s="17"/>
      <c r="AB181" s="17"/>
      <c r="AC181" s="17"/>
      <c r="AD181" s="17"/>
    </row>
    <row r="182" spans="1:30" ht="15.75" customHeight="1">
      <c r="A182" s="17"/>
      <c r="B182" s="711"/>
      <c r="C182" s="699"/>
      <c r="D182" s="17"/>
      <c r="E182" s="17"/>
      <c r="F182" s="17"/>
      <c r="G182" s="17"/>
      <c r="H182" s="17"/>
      <c r="I182" s="17"/>
      <c r="J182" s="17"/>
      <c r="K182" s="17"/>
      <c r="L182" s="17"/>
      <c r="M182" s="711"/>
      <c r="N182" s="699"/>
      <c r="O182" s="699"/>
      <c r="P182" s="699"/>
      <c r="Q182" s="699"/>
      <c r="R182" s="699"/>
      <c r="S182" s="699"/>
      <c r="T182" s="699"/>
      <c r="U182" s="17"/>
      <c r="V182" s="17"/>
      <c r="W182" s="17"/>
      <c r="X182" s="17"/>
      <c r="Y182" s="17"/>
      <c r="Z182" s="17"/>
      <c r="AA182" s="17"/>
      <c r="AB182" s="17"/>
      <c r="AC182" s="17"/>
      <c r="AD182" s="17"/>
    </row>
    <row r="183" spans="1:30" ht="15.75" customHeight="1">
      <c r="A183" s="17"/>
      <c r="B183" s="711"/>
      <c r="C183" s="699"/>
      <c r="D183" s="17"/>
      <c r="E183" s="17"/>
      <c r="F183" s="17"/>
      <c r="G183" s="17"/>
      <c r="H183" s="17"/>
      <c r="I183" s="17"/>
      <c r="J183" s="17"/>
      <c r="K183" s="17"/>
      <c r="L183" s="17"/>
      <c r="M183" s="711"/>
      <c r="N183" s="699"/>
      <c r="O183" s="699"/>
      <c r="P183" s="699"/>
      <c r="Q183" s="699"/>
      <c r="R183" s="699"/>
      <c r="S183" s="699"/>
      <c r="T183" s="699"/>
      <c r="U183" s="17"/>
      <c r="V183" s="17"/>
      <c r="W183" s="17"/>
      <c r="X183" s="17"/>
      <c r="Y183" s="17"/>
      <c r="Z183" s="17"/>
      <c r="AA183" s="17"/>
      <c r="AB183" s="17"/>
      <c r="AC183" s="17"/>
      <c r="AD183" s="17"/>
    </row>
    <row r="184" spans="1:30" ht="15.75" customHeight="1">
      <c r="A184" s="17"/>
      <c r="B184" s="711"/>
      <c r="C184" s="699"/>
      <c r="D184" s="17"/>
      <c r="E184" s="17"/>
      <c r="F184" s="17"/>
      <c r="G184" s="17"/>
      <c r="H184" s="17"/>
      <c r="I184" s="17"/>
      <c r="J184" s="17"/>
      <c r="K184" s="17"/>
      <c r="L184" s="17"/>
      <c r="M184" s="711"/>
      <c r="N184" s="699"/>
      <c r="O184" s="699"/>
      <c r="P184" s="699"/>
      <c r="Q184" s="699"/>
      <c r="R184" s="699"/>
      <c r="S184" s="699"/>
      <c r="T184" s="699"/>
      <c r="U184" s="17"/>
      <c r="V184" s="17"/>
      <c r="W184" s="17"/>
      <c r="X184" s="17"/>
      <c r="Y184" s="17"/>
      <c r="Z184" s="17"/>
      <c r="AA184" s="17"/>
      <c r="AB184" s="17"/>
      <c r="AC184" s="17"/>
      <c r="AD184" s="17"/>
    </row>
    <row r="185" spans="1:30" ht="15.75" customHeight="1">
      <c r="A185" s="17"/>
      <c r="B185" s="711"/>
      <c r="C185" s="699"/>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711"/>
      <c r="C186" s="699"/>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711"/>
      <c r="C187" s="699"/>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ht="15.75" customHeight="1">
      <c r="A324" s="17"/>
      <c r="B324" s="17"/>
      <c r="C324" s="17"/>
      <c r="D324" s="17"/>
      <c r="E324" s="17"/>
      <c r="F324" s="17"/>
      <c r="G324" s="17"/>
      <c r="H324" s="17"/>
      <c r="I324" s="17"/>
      <c r="J324" s="17"/>
    </row>
    <row r="325" spans="1:30" ht="15.75" customHeight="1">
      <c r="A325" s="17"/>
      <c r="B325" s="17"/>
      <c r="C325" s="17"/>
      <c r="D325" s="17"/>
      <c r="E325" s="17"/>
      <c r="F325" s="17"/>
      <c r="G325" s="17"/>
      <c r="H325" s="17"/>
      <c r="I325" s="17"/>
      <c r="J325" s="17"/>
    </row>
    <row r="326" spans="1:30" ht="15.75" customHeight="1">
      <c r="A326" s="17"/>
      <c r="B326" s="17"/>
      <c r="C326" s="17"/>
      <c r="D326" s="17"/>
      <c r="E326" s="17"/>
      <c r="F326" s="17"/>
      <c r="G326" s="17"/>
      <c r="H326" s="17"/>
      <c r="I326" s="17"/>
      <c r="J326" s="17"/>
    </row>
    <row r="327" spans="1:30" ht="15.75" customHeight="1"/>
    <row r="328" spans="1:30" ht="15.75" customHeight="1"/>
    <row r="329" spans="1:30" ht="15.75" customHeight="1"/>
    <row r="330" spans="1:30" ht="15.75" customHeight="1"/>
    <row r="331" spans="1:30" ht="15.75" customHeight="1"/>
    <row r="332" spans="1:30" ht="15.75" customHeight="1"/>
    <row r="333" spans="1:30" ht="15.75" customHeight="1"/>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92">
    <mergeCell ref="P153:T153"/>
    <mergeCell ref="P154:T167"/>
    <mergeCell ref="P170:T170"/>
    <mergeCell ref="P171:T184"/>
    <mergeCell ref="M138:O138"/>
    <mergeCell ref="P138:T138"/>
    <mergeCell ref="M139:O139"/>
    <mergeCell ref="P139:T150"/>
    <mergeCell ref="M140:O140"/>
    <mergeCell ref="M141:O141"/>
    <mergeCell ref="M142:O142"/>
    <mergeCell ref="M149:O149"/>
    <mergeCell ref="M150:O150"/>
    <mergeCell ref="M153:O153"/>
    <mergeCell ref="M154:O154"/>
    <mergeCell ref="M155:O155"/>
    <mergeCell ref="M162:O162"/>
    <mergeCell ref="M163:O163"/>
    <mergeCell ref="M164:O164"/>
    <mergeCell ref="M165:O165"/>
    <mergeCell ref="M156:O156"/>
    <mergeCell ref="M157:O157"/>
    <mergeCell ref="M158:O158"/>
    <mergeCell ref="M159:O159"/>
    <mergeCell ref="M160:O160"/>
    <mergeCell ref="M181:O181"/>
    <mergeCell ref="M182:O182"/>
    <mergeCell ref="M183:O183"/>
    <mergeCell ref="M184:O184"/>
    <mergeCell ref="M174:O174"/>
    <mergeCell ref="M175:O175"/>
    <mergeCell ref="M176:O176"/>
    <mergeCell ref="M177:O177"/>
    <mergeCell ref="M178:O178"/>
    <mergeCell ref="M179:O179"/>
    <mergeCell ref="M180:O180"/>
    <mergeCell ref="B185:C185"/>
    <mergeCell ref="B186:C186"/>
    <mergeCell ref="B187:C187"/>
    <mergeCell ref="B178:C178"/>
    <mergeCell ref="B179:C179"/>
    <mergeCell ref="B180:C180"/>
    <mergeCell ref="B181:C181"/>
    <mergeCell ref="B182:C182"/>
    <mergeCell ref="B183:C183"/>
    <mergeCell ref="B184:C184"/>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O70:P70"/>
    <mergeCell ref="O71:P86"/>
    <mergeCell ref="H93:I93"/>
    <mergeCell ref="H99:I126"/>
    <mergeCell ref="P130:R130"/>
    <mergeCell ref="P131:R131"/>
    <mergeCell ref="P132:R132"/>
    <mergeCell ref="B133:H133"/>
    <mergeCell ref="P133:R133"/>
    <mergeCell ref="P134:R134"/>
    <mergeCell ref="P135:R135"/>
    <mergeCell ref="P136:R136"/>
    <mergeCell ref="M143:O143"/>
    <mergeCell ref="M144:O144"/>
    <mergeCell ref="B174:C174"/>
    <mergeCell ref="B175:C175"/>
    <mergeCell ref="B176:C176"/>
    <mergeCell ref="B177:C177"/>
    <mergeCell ref="M145:O145"/>
    <mergeCell ref="M146:O146"/>
    <mergeCell ref="M147:O147"/>
    <mergeCell ref="M148:O148"/>
    <mergeCell ref="B173:C173"/>
    <mergeCell ref="M173:O173"/>
    <mergeCell ref="M166:O166"/>
    <mergeCell ref="M167:O167"/>
    <mergeCell ref="M170:O170"/>
    <mergeCell ref="M171:O171"/>
    <mergeCell ref="M172:O172"/>
    <mergeCell ref="M161:O161"/>
  </mergeCells>
  <conditionalFormatting sqref="I54:I65">
    <cfRule type="containsText" dxfId="65" priority="1" operator="containsText" text="5">
      <formula>NOT(ISERROR(SEARCH(("5"),(I54))))</formula>
    </cfRule>
    <cfRule type="containsText" dxfId="64" priority="2" operator="containsText" text="42">
      <formula>NOT(ISERROR(SEARCH(("42"),(I54))))</formula>
    </cfRule>
    <cfRule type="containsText" dxfId="63" priority="3" operator="containsText" text="Please fill in">
      <formula>NOT(ISERROR(SEARCH(("Please fill in"),(I54))))</formula>
    </cfRule>
  </conditionalFormatting>
  <dataValidations count="4">
    <dataValidation type="list" allowBlank="1" showErrorMessage="1" sqref="D45:D49 H54:H70" xr:uid="{00000000-0002-0000-1000-000000000000}">
      <formula1>Hardboard!TypesOfTrainers</formula1>
    </dataValidation>
    <dataValidation type="list" allowBlank="1" showErrorMessage="1" sqref="B74:B75 B77:B89" xr:uid="{00000000-0002-0000-1000-000001000000}">
      <formula1>Hardboard!LocationNames</formula1>
    </dataValidation>
    <dataValidation type="list" allowBlank="1" sqref="G45:G49" xr:uid="{00000000-0002-0000-1000-000003000000}">
      <formula1>"yes,no"</formula1>
    </dataValidation>
    <dataValidation type="list" allowBlank="1" showErrorMessage="1" sqref="B9" xr:uid="{00000000-0002-0000-1000-000004000000}">
      <formula1>"yes,no,Partial"</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000-000002000000}">
          <x14:formula1>
            <xm:f>Constants!$H$6:$H$12</xm:f>
          </x14:formula1>
          <xm:sqref>B54:B70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000"/>
  <sheetViews>
    <sheetView topLeftCell="A11" workbookViewId="0">
      <selection activeCell="D11" sqref="D11"/>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54"/>
      <c r="B1" s="690"/>
      <c r="C1" s="691"/>
      <c r="D1" s="17"/>
      <c r="E1" s="755" t="s">
        <v>154</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1044</v>
      </c>
      <c r="C2" s="102"/>
      <c r="D2" s="17"/>
      <c r="E2" s="103" t="s">
        <v>1045</v>
      </c>
      <c r="F2" s="621"/>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534" t="s">
        <v>297</v>
      </c>
      <c r="B3" s="584" t="s">
        <v>1046</v>
      </c>
      <c r="C3" s="536"/>
      <c r="D3" s="17"/>
      <c r="E3" s="537" t="s">
        <v>1047</v>
      </c>
      <c r="F3" s="622"/>
      <c r="G3" s="539"/>
      <c r="H3" s="540"/>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61</v>
      </c>
      <c r="C7" s="17" t="s">
        <v>1048</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0</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SUM(IF(ISBLANK(Hippocampus!$A$37:$A$44),0,1))</f>
        <v>6</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Hippocampus!LocationNames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SUMIF($B$73:$B$87,AD12,$F$73:$F$87)</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SUMIFS(Hippocampus!$F$57:$F$69,Hippocampus!$B$57:$B$69, B$14,Hippocampus!$H$57:$H$69,$A15)*(1+Constants!$B$7)</f>
        <v>0</v>
      </c>
      <c r="C15" s="17">
        <f>SUMIFS(Hippocampus!$F$57:$F$69,Hippocampus!$B$57:$B$69, C$14,Hippocampus!$H$57:$H$69,$A15)</f>
        <v>0</v>
      </c>
      <c r="D15" s="17">
        <f>SUMIFS(Hippocampus!$F$57:$F$69,Hippocampus!$B$57:$B$69, D$14,Hippocampus!$H$57:$H$69,$A15)*(1+Constants!$B$7)</f>
        <v>0</v>
      </c>
      <c r="E15" s="17">
        <f>SUMIFS(Hippocampus!$F$57:$F$69,Hippocampus!$B$57:$B$69, E$14,Hippocampus!$H$57:$H$69,$A15)*(1+Constants!$B$7)</f>
        <v>0</v>
      </c>
      <c r="F15" s="17">
        <f>SUMIFS(Hippocampus!$F$57:$F$69,Hippocampus!$B$57:$B$69, F$14,Hippocampus!$H$57:$H$69,$A15)*(1+Constants!$B$7)</f>
        <v>0</v>
      </c>
      <c r="G15" s="117" t="s">
        <v>319</v>
      </c>
      <c r="H15" s="17">
        <f>SUMIF(Hippocampus!$B$73:$B$88,"&lt;&gt;External",Hippocampus!$F$73:$F$88)</f>
        <v>0</v>
      </c>
      <c r="I15" s="118">
        <f>SUMIF(Hippocampus!$B$73:$B$88,"External",Hippocampus!$F$73:$F$88)</f>
        <v>294</v>
      </c>
      <c r="J15" s="119">
        <f>SUM(Hippocampus!$F$93:$F$106)</f>
        <v>0</v>
      </c>
      <c r="K15" s="120">
        <f>IF(OR(ISBLANK(B7),ISBLANK(B9)), "ERROR",MAX(MIN(J15,B7*Constants!B14)-Constants!B13*B7,0)*IF(B9="yes",Constants!B15,IF(B9="no",Constants!B16,0)))</f>
        <v>0</v>
      </c>
      <c r="L15" s="121" t="s">
        <v>257</v>
      </c>
      <c r="M15" s="120">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SUMIFS(Hippocampus!$F$57:$F$69,Hippocampus!$B$57:$B$69, B$14,Hippocampus!$H$57:$H$69,$A16)*(1+Constants!$B$9)</f>
        <v>0</v>
      </c>
      <c r="C16" s="17">
        <f>SUMIFS(Hippocampus!$F$57:$F$69,Hippocampus!$B$57:$B$69, C$14,Hippocampus!$H$57:$H$69,$A16)</f>
        <v>0</v>
      </c>
      <c r="D16" s="17">
        <f>SUMIFS(Hippocampus!$F$57:$F$69,Hippocampus!$B$57:$B$69, D$14,Hippocampus!$H$57:$H$69,$A16)*(1+Constants!$B$9)</f>
        <v>0</v>
      </c>
      <c r="E16" s="17">
        <f>SUMIFS(Hippocampus!$F$57:$F$69,Hippocampus!$B$57:$B$69, E$14,Hippocampus!$H$57:$H$69,$A16)*(1+Constants!$B$9)</f>
        <v>0</v>
      </c>
      <c r="F16" s="17">
        <f>SUMIFS(Hippocampus!$F$57:$F$69,Hippocampus!$B$57:$B$69, F$14,Hippocampus!$H$57:$H$69,$A16)*(1+Constants!$B$9)</f>
        <v>0</v>
      </c>
      <c r="G16" s="117" t="s">
        <v>35</v>
      </c>
      <c r="H16" s="122">
        <f>SUM(AD15:CA15)</f>
        <v>0</v>
      </c>
      <c r="I16" s="120">
        <f t="array" ref="I16">SUM(IF(Hippocampus!$B$73:$B$88="External",Hippocampus!$F$73:$F$88*Hippocampus!$H$73:$H$88,0))</f>
        <v>39984</v>
      </c>
      <c r="J16" s="123"/>
      <c r="K16" s="124"/>
      <c r="L16" s="121" t="s">
        <v>60</v>
      </c>
      <c r="M16" s="120">
        <f>J15-K15</f>
        <v>0</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SUMIFS(Hippocampus!$F$57:$F$69,Hippocampus!$B$57:$B$69, B$14,Hippocampus!$H$57:$H$69,$A17)*(1+Constants!$B$7)</f>
        <v>0</v>
      </c>
      <c r="C17" s="17">
        <f>SUMIFS(Hippocampus!$F$57:$F$69,Hippocampus!$B$57:$B$69, C$14,Hippocampus!$H$57:$H$69,$A17)</f>
        <v>0</v>
      </c>
      <c r="D17" s="17">
        <f>SUMIFS(Hippocampus!$F$57:$F$69,Hippocampus!$B$57:$B$69, D$14,Hippocampus!$H$57:$H$69,$A17)*(1+Constants!$B$7)</f>
        <v>0</v>
      </c>
      <c r="E17" s="17">
        <f>SUMIFS(Hippocampus!$F$57:$F$69,Hippocampus!$B$57:$B$69, E$14,Hippocampus!$H$57:$H$69,$A17)*(1+Constants!$B$7)</f>
        <v>0</v>
      </c>
      <c r="F17" s="17">
        <f>SUMIFS(Hippocampus!$F$57:$F$69,Hippocampus!$B$57:$B$69, F$14,Hippocampus!$H$57:$H$69,$A17)*(1+Constants!$B$7)</f>
        <v>0</v>
      </c>
      <c r="G17" s="117"/>
      <c r="H17" s="122"/>
      <c r="I17" s="120"/>
      <c r="J17" s="123"/>
      <c r="K17" s="124"/>
      <c r="L17" s="123"/>
      <c r="M17" s="120"/>
      <c r="N17" s="18"/>
      <c r="O17" s="18"/>
      <c r="P17" s="18">
        <v>399.84</v>
      </c>
      <c r="Q17" s="18"/>
      <c r="R17" s="17"/>
      <c r="S17" s="18"/>
      <c r="T17" s="18"/>
      <c r="U17" s="18"/>
      <c r="V17" s="18"/>
      <c r="W17" s="18"/>
      <c r="X17" s="18"/>
      <c r="Y17" s="18"/>
      <c r="Z17" s="18"/>
      <c r="AA17" s="18"/>
      <c r="AB17" s="18"/>
      <c r="AC17" s="18"/>
      <c r="AD17" s="18"/>
      <c r="AE17" s="18"/>
    </row>
    <row r="18" spans="1:31" ht="14.4">
      <c r="A18" s="117" t="str">
        <f>Constants!E9</f>
        <v>RT</v>
      </c>
      <c r="B18" s="17">
        <f>SUMIFS(Hippocampus!$F$57:$F$69,Hippocampus!$B$57:$B$69, B$14,Hippocampus!$H$57:$H$69,$A18)</f>
        <v>0</v>
      </c>
      <c r="C18" s="17">
        <f>SUMIFS(Hippocampus!$F$57:$F$69,Hippocampus!$B$57:$B$69, C$14,Hippocampus!$H$57:$H$69,$A18)</f>
        <v>0</v>
      </c>
      <c r="D18" s="17">
        <f>SUMIFS(Hippocampus!$F$57:$F$69,Hippocampus!$B$57:$B$69, D$14,Hippocampus!$H$57:$H$69,$A18)</f>
        <v>0</v>
      </c>
      <c r="E18" s="17">
        <f>SUMIFS(Hippocampus!$F$57:$F$69,Hippocampus!$B$57:$B$69, E$14,Hippocampus!$H$57:$H$69,$A18)</f>
        <v>0</v>
      </c>
      <c r="F18" s="17">
        <f>SUMIFS(Hippocampus!$F$57:$F$69,Hippocampus!$B$57:$B$69, F$14,Hippocampus!$H$57:$H$69,$A18)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SUMIFS(Hippocampus!$F$57:$F$69,Hippocampus!$B$57:$B$69, B$14,Hippocampus!$H$57:$H$69,$A19)</f>
        <v>0</v>
      </c>
      <c r="C19" s="17">
        <f>SUMIFS(Hippocampus!$F$57:$F$69,Hippocampus!$B$57:$B$69, C$14,Hippocampus!$H$57:$H$69,$A19)</f>
        <v>0</v>
      </c>
      <c r="D19" s="17">
        <f>SUMIFS(Hippocampus!$F$57:$F$69,Hippocampus!$B$57:$B$69, D$14,Hippocampus!$H$57:$H$69,$A19)</f>
        <v>0</v>
      </c>
      <c r="E19" s="17">
        <f>SUMIFS(Hippocampus!$F$57:$F$69,Hippocampus!$B$57:$B$69, E$14,Hippocampus!$H$57:$H$69,$A19)</f>
        <v>0</v>
      </c>
      <c r="F19" s="17">
        <f>SUMIFS(Hippocampus!$F$57:$F$69,Hippocampus!$B$57:$B$69, F$14,Hippocampus!$H$57:$H$69,$A19)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SUM(IF(Hippocampus!$B$57:$B$69=B$14,IF(Hippocampus!$H$57:$H$69="PT-ZZP",Hippocampus!$F$57:$F$69*Hippocampus!$I$57:$I$69*(1+Constants!$B$7),0),0))</f>
        <v>0</v>
      </c>
      <c r="C20" s="122">
        <f t="array" ref="C20">SUM(IF(Hippocampus!$B$57:$B$69=C$14,IF(Hippocampus!$H$57:$H$69="PT-ZZP",Hippocampus!$F$57:$F$69*Hippocampus!$I$57:$I$69,0),0))</f>
        <v>0</v>
      </c>
      <c r="D20" s="122">
        <f t="array" ref="D20">SUM(IF(Hippocampus!$B$57:$B$69=D$14,IF(Hippocampus!$H$57:$H$69="PT-ZZP",Hippocampus!$F$57:$F$69*Hippocampus!$I$57:$I$69*(1+Constants!$B$7),0),0))</f>
        <v>0</v>
      </c>
      <c r="E20" s="122">
        <f t="array" ref="E20">SUM(IF(Hippocampus!$B$57:$B$69=E$14,IF(Hippocampus!$H$57:$H$69="PT-ZZP",Hippocampus!$F$57:$F$69*Hippocampus!$I$57:$I$69*(1+Constants!$B$7),0),0))</f>
        <v>0</v>
      </c>
      <c r="F20" s="122">
        <f t="array" ref="F20">SUM(IF(Hippocampus!$B$57:$B$69=F$14,IF(Hippocampus!$H$57:$H$69="PT-ZZP",Hippocampus!$F$57:$F$69*Hippocampus!$I$57:$I$69*(1+Constants!$B$7),0),0))</f>
        <v>0</v>
      </c>
      <c r="G20" s="125"/>
      <c r="H20" s="17"/>
      <c r="I20" s="118"/>
      <c r="J20" s="123"/>
      <c r="K20" s="126"/>
      <c r="L20" s="121" t="s">
        <v>6</v>
      </c>
      <c r="M20" s="120">
        <f>SUM(M14:M19)</f>
        <v>0</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SUM(IF(Hippocampus!$B$57:$B$69=B$14,IF(Hippocampus!$H$57:$H$69="Extern",Hippocampus!$F$57:$F$69*Hippocampus!$I$57:$I$69,0),0))</f>
        <v>0</v>
      </c>
      <c r="C21" s="122">
        <f t="array" ref="C21">SUM(IF(Hippocampus!$B$57:$B$69=C$14,IF(Hippocampus!$H$57:$H$69="Extern",Hippocampus!$F$57:$F$69*Hippocampus!$I$57:$I$69,0),0))</f>
        <v>0</v>
      </c>
      <c r="D21" s="122">
        <f t="array" ref="D21">SUM(IF(Hippocampus!$B$57:$B$69=D$14,IF(Hippocampus!$H$57:$H$69="Extern",Hippocampus!$F$57:$F$69*Hippocampus!$I$57:$I$69,0),0))</f>
        <v>0</v>
      </c>
      <c r="E21" s="122">
        <f t="array" ref="E21">SUM(IF(Hippocampus!$B$57:$B$69=E$14,IF(Hippocampus!$H$57:$H$69="Extern",Hippocampus!$F$57:$F$69*Hippocampus!$I$57:$I$69,0),0))</f>
        <v>0</v>
      </c>
      <c r="F21" s="120">
        <f t="array" ref="F21">SUM(IF(Hippocampus!$B$57:$B$69=F$14,IF(Hippocampus!$H$57:$H$69="Extern",Hippocampus!$F$57:$F$69*Hippocampus!$I$57:$I$69,0),0))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Hippocampus!$F$57:$F$69,Hippocampus!$B$57:$B$69,"Mentorship",Hippocampus!$H$57:$H$69,"PT-V")*Constants!B8+SUMIFS(Hippocampus!$F$57:$F$69,Hippocampus!$B$57:$B$69,"Mentorship",Hippocampus!$H$57:$H$69,"PT")*Constants!B6+SUMPRODUCT(IF(Hippocampus!$B$57:$B$69="Mentorship",IF(Hippocampus!$H$57:$H$69="PT-ZZP",Hippocampus!$F$57:$F$69*Hippocampus!$I$57:$I$69,0)))</f>
        <v>0</v>
      </c>
    </row>
    <row r="23" spans="1:31" ht="15" customHeight="1">
      <c r="A23" s="133" t="s">
        <v>321</v>
      </c>
      <c r="B23" s="552"/>
      <c r="C23" s="552"/>
      <c r="D23" s="552"/>
      <c r="E23" s="552">
        <f>SUMIF(Hippocampus!$B$57:$B$69,"External Trainer Course",Hippocampus!$I$57:$I$69)</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1049</v>
      </c>
      <c r="B37" s="85">
        <v>12</v>
      </c>
      <c r="C37" s="150">
        <v>2</v>
      </c>
      <c r="D37" s="150">
        <v>42</v>
      </c>
      <c r="E37" s="150" t="s">
        <v>108</v>
      </c>
      <c r="F37" s="230" t="s">
        <v>498</v>
      </c>
      <c r="G37" s="153"/>
      <c r="H37" s="736" t="s">
        <v>1050</v>
      </c>
      <c r="I37" s="699"/>
      <c r="J37" s="737"/>
      <c r="K37" s="17"/>
      <c r="L37" s="17"/>
      <c r="M37" s="17"/>
      <c r="N37" s="17"/>
      <c r="O37" s="17"/>
      <c r="P37" s="17"/>
      <c r="Q37" s="17"/>
      <c r="R37" s="17"/>
      <c r="S37" s="17"/>
      <c r="T37" s="17"/>
      <c r="U37" s="17"/>
      <c r="V37" s="17"/>
      <c r="W37" s="17"/>
      <c r="X37" s="17"/>
      <c r="Y37" s="18"/>
      <c r="Z37" s="17"/>
      <c r="AA37" s="17"/>
    </row>
    <row r="38" spans="1:58" ht="14.25" customHeight="1">
      <c r="A38" s="146" t="s">
        <v>1051</v>
      </c>
      <c r="B38" s="85">
        <v>12</v>
      </c>
      <c r="C38" s="150">
        <v>1</v>
      </c>
      <c r="D38" s="150">
        <v>42</v>
      </c>
      <c r="E38" s="150" t="s">
        <v>108</v>
      </c>
      <c r="F38" s="230" t="s">
        <v>498</v>
      </c>
      <c r="G38" s="153"/>
      <c r="H38" s="699"/>
      <c r="I38" s="699"/>
      <c r="J38" s="737"/>
      <c r="K38" s="17"/>
      <c r="L38" s="17"/>
      <c r="M38" s="17"/>
      <c r="N38" s="17"/>
      <c r="O38" s="17"/>
      <c r="P38" s="17"/>
      <c r="Q38" s="17"/>
      <c r="R38" s="17"/>
      <c r="S38" s="17"/>
      <c r="T38" s="17"/>
      <c r="U38" s="17"/>
      <c r="V38" s="17"/>
      <c r="W38" s="17"/>
      <c r="X38" s="17"/>
      <c r="Y38" s="18"/>
      <c r="Z38" s="17"/>
      <c r="AA38" s="17"/>
    </row>
    <row r="39" spans="1:58" ht="14.25" customHeight="1">
      <c r="A39" s="146" t="s">
        <v>1052</v>
      </c>
      <c r="B39" s="85">
        <v>12</v>
      </c>
      <c r="C39" s="150">
        <v>1</v>
      </c>
      <c r="D39" s="150">
        <v>42</v>
      </c>
      <c r="E39" s="150" t="s">
        <v>108</v>
      </c>
      <c r="F39" s="230" t="s">
        <v>1053</v>
      </c>
      <c r="G39" s="153"/>
      <c r="H39" s="699"/>
      <c r="I39" s="699"/>
      <c r="J39" s="737"/>
      <c r="K39" s="17"/>
      <c r="L39" s="17"/>
      <c r="M39" s="17"/>
      <c r="N39" s="17"/>
      <c r="O39" s="17"/>
      <c r="P39" s="17"/>
      <c r="Q39" s="17"/>
      <c r="R39" s="17"/>
      <c r="S39" s="17"/>
      <c r="T39" s="17"/>
      <c r="U39" s="17"/>
      <c r="V39" s="17"/>
      <c r="W39" s="17"/>
      <c r="X39" s="17"/>
      <c r="Y39" s="18"/>
      <c r="Z39" s="17"/>
      <c r="AA39" s="17"/>
    </row>
    <row r="40" spans="1:58" ht="14.25" customHeight="1">
      <c r="A40" s="146" t="s">
        <v>1054</v>
      </c>
      <c r="B40" s="85">
        <v>12</v>
      </c>
      <c r="C40" s="150">
        <v>1</v>
      </c>
      <c r="D40" s="150">
        <v>42</v>
      </c>
      <c r="E40" s="150" t="s">
        <v>108</v>
      </c>
      <c r="F40" s="230" t="s">
        <v>1053</v>
      </c>
      <c r="G40" s="153"/>
      <c r="H40" s="699"/>
      <c r="I40" s="699"/>
      <c r="J40" s="737"/>
      <c r="K40" s="17"/>
      <c r="L40" s="17"/>
      <c r="M40" s="17"/>
      <c r="N40" s="17"/>
      <c r="O40" s="17"/>
      <c r="P40" s="17"/>
      <c r="Q40" s="17"/>
      <c r="R40" s="17"/>
      <c r="S40" s="17"/>
      <c r="T40" s="17"/>
      <c r="U40" s="17"/>
      <c r="V40" s="17"/>
      <c r="W40" s="17"/>
      <c r="X40" s="17"/>
      <c r="Y40" s="18"/>
      <c r="Z40" s="17"/>
      <c r="AA40" s="17"/>
    </row>
    <row r="41" spans="1:58" ht="14.25" customHeight="1">
      <c r="A41" s="146" t="s">
        <v>1055</v>
      </c>
      <c r="B41" s="85">
        <v>12</v>
      </c>
      <c r="C41" s="17">
        <v>1</v>
      </c>
      <c r="D41" s="150">
        <v>42</v>
      </c>
      <c r="E41" s="150" t="s">
        <v>108</v>
      </c>
      <c r="F41" s="152" t="s">
        <v>496</v>
      </c>
      <c r="G41" s="153"/>
      <c r="H41" s="699"/>
      <c r="I41" s="699"/>
      <c r="J41" s="737"/>
      <c r="K41" s="17"/>
      <c r="L41" s="17"/>
      <c r="M41" s="17"/>
      <c r="N41" s="17"/>
      <c r="O41" s="17"/>
      <c r="P41" s="17"/>
      <c r="Q41" s="17"/>
      <c r="R41" s="17"/>
      <c r="S41" s="17"/>
      <c r="T41" s="17"/>
      <c r="U41" s="17"/>
      <c r="V41" s="17"/>
      <c r="W41" s="17"/>
      <c r="X41" s="17"/>
      <c r="Y41" s="18"/>
      <c r="Z41" s="17"/>
      <c r="AA41" s="17"/>
    </row>
    <row r="42" spans="1:58" ht="14.25" customHeight="1">
      <c r="A42" s="146" t="s">
        <v>1056</v>
      </c>
      <c r="B42" s="85">
        <v>12</v>
      </c>
      <c r="C42" s="17">
        <v>1</v>
      </c>
      <c r="D42" s="150">
        <v>42</v>
      </c>
      <c r="E42" s="150" t="s">
        <v>108</v>
      </c>
      <c r="F42" s="152" t="s">
        <v>496</v>
      </c>
      <c r="G42" s="17"/>
      <c r="H42" s="699"/>
      <c r="I42" s="699"/>
      <c r="J42" s="737"/>
      <c r="K42" s="17"/>
      <c r="L42" s="17"/>
      <c r="M42" s="17"/>
      <c r="N42" s="17"/>
      <c r="O42" s="17"/>
      <c r="P42" s="17"/>
      <c r="Q42" s="17"/>
      <c r="R42" s="17"/>
      <c r="S42" s="17"/>
      <c r="T42" s="17"/>
      <c r="U42" s="17"/>
      <c r="V42" s="17"/>
      <c r="W42" s="17"/>
      <c r="X42" s="17"/>
      <c r="Y42" s="17"/>
      <c r="Z42" s="17"/>
      <c r="AA42" s="17"/>
    </row>
    <row r="43" spans="1:58" ht="14.25" customHeight="1">
      <c r="A43" s="17"/>
      <c r="B43" s="85"/>
      <c r="C43" s="17"/>
      <c r="D43" s="17"/>
      <c r="E43" s="151"/>
      <c r="F43" s="152"/>
      <c r="G43" s="17"/>
      <c r="H43" s="699"/>
      <c r="I43" s="699"/>
      <c r="J43" s="737"/>
      <c r="K43" s="17"/>
      <c r="L43" s="17"/>
      <c r="M43" s="17"/>
      <c r="N43" s="17"/>
      <c r="O43" s="17"/>
      <c r="P43" s="17"/>
      <c r="Q43" s="17"/>
      <c r="R43" s="17"/>
      <c r="S43" s="17"/>
      <c r="T43" s="17"/>
      <c r="U43" s="17"/>
      <c r="V43" s="17"/>
      <c r="W43" s="17"/>
      <c r="X43" s="17"/>
      <c r="Y43" s="17"/>
      <c r="Z43" s="17"/>
      <c r="AA43" s="17"/>
    </row>
    <row r="44" spans="1:58" ht="15.75" customHeight="1">
      <c r="A44" s="554"/>
      <c r="B44" s="555"/>
      <c r="C44" s="556"/>
      <c r="D44" s="557"/>
      <c r="E44" s="558"/>
      <c r="F44" s="558"/>
      <c r="G44" s="554"/>
      <c r="H44" s="738"/>
      <c r="I44" s="738"/>
      <c r="J44" s="739"/>
      <c r="K44" s="17"/>
      <c r="L44" s="17"/>
      <c r="M44" s="17"/>
      <c r="N44" s="17"/>
      <c r="O44" s="17"/>
      <c r="P44" s="17"/>
      <c r="Q44" s="17"/>
      <c r="R44" s="17"/>
      <c r="S44" s="17"/>
      <c r="T44" s="17"/>
      <c r="U44" s="17"/>
      <c r="V44" s="17"/>
      <c r="W44" s="17"/>
      <c r="X44" s="17"/>
      <c r="Y44" s="17"/>
      <c r="Z44" s="17"/>
      <c r="AA44" s="17"/>
    </row>
    <row r="45" spans="1:58" ht="15.75" customHeight="1">
      <c r="A45" s="19"/>
      <c r="B45" s="19"/>
      <c r="C45" s="19"/>
      <c r="D45" s="19"/>
      <c r="E45" s="19"/>
      <c r="F45" s="19"/>
      <c r="G45" s="18"/>
      <c r="H45" s="18"/>
      <c r="I45" s="18"/>
      <c r="J45" s="18"/>
      <c r="K45" s="18"/>
      <c r="L45" s="18"/>
      <c r="M45" s="18"/>
      <c r="N45" s="18"/>
      <c r="O45" s="18"/>
      <c r="P45" s="18"/>
      <c r="Q45" s="17"/>
      <c r="R45" s="18"/>
      <c r="S45" s="18"/>
      <c r="T45" s="18"/>
      <c r="U45" s="18"/>
      <c r="V45" s="18"/>
      <c r="W45" s="18"/>
      <c r="X45" s="18"/>
      <c r="Y45" s="18"/>
      <c r="Z45" s="18"/>
      <c r="AA45" s="18"/>
      <c r="AB45" s="18"/>
      <c r="AC45" s="18"/>
      <c r="AD45" s="18"/>
    </row>
    <row r="46" spans="1:58" ht="15.75" customHeight="1">
      <c r="A46" s="553" t="s">
        <v>344</v>
      </c>
      <c r="B46" s="543"/>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9"/>
      <c r="AC46" s="17"/>
      <c r="AD46" s="17"/>
    </row>
    <row r="47" spans="1:58" ht="15" customHeight="1">
      <c r="A47" s="139" t="s">
        <v>331</v>
      </c>
      <c r="B47" s="140" t="s">
        <v>332</v>
      </c>
      <c r="C47" s="139" t="s">
        <v>345</v>
      </c>
      <c r="D47" s="139" t="s">
        <v>346</v>
      </c>
      <c r="E47" s="139" t="s">
        <v>347</v>
      </c>
      <c r="F47" s="139" t="s">
        <v>348</v>
      </c>
      <c r="G47" s="139" t="s">
        <v>349</v>
      </c>
      <c r="H47" s="141" t="s">
        <v>337</v>
      </c>
      <c r="I47" s="734" t="s">
        <v>338</v>
      </c>
      <c r="J47" s="729"/>
      <c r="K47" s="735"/>
      <c r="L47" s="143"/>
      <c r="M47" s="143"/>
      <c r="N47" s="143"/>
      <c r="O47" s="143"/>
      <c r="P47" s="143"/>
      <c r="Q47" s="143"/>
      <c r="R47" s="143"/>
      <c r="S47" s="143"/>
      <c r="T47" s="143"/>
      <c r="U47" s="143"/>
      <c r="V47" s="140"/>
      <c r="W47" s="140"/>
      <c r="X47" s="140"/>
      <c r="Y47" s="140"/>
      <c r="Z47" s="144"/>
      <c r="AA47" s="140"/>
      <c r="AB47" s="140"/>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row>
    <row r="48" spans="1:58" ht="15.75" customHeight="1">
      <c r="A48" s="146" t="s">
        <v>1049</v>
      </c>
      <c r="B48" s="85">
        <v>8</v>
      </c>
      <c r="C48" s="150" t="s">
        <v>1057</v>
      </c>
      <c r="D48" s="150" t="s">
        <v>108</v>
      </c>
      <c r="E48" s="152">
        <v>2</v>
      </c>
      <c r="F48" s="152">
        <v>2</v>
      </c>
      <c r="G48" s="17" t="s">
        <v>1058</v>
      </c>
      <c r="H48" s="153" t="s">
        <v>1059</v>
      </c>
      <c r="I48" s="736"/>
      <c r="J48" s="699"/>
      <c r="K48" s="737"/>
      <c r="L48" s="17"/>
      <c r="M48" s="17"/>
      <c r="N48" s="17"/>
      <c r="O48" s="17"/>
      <c r="P48" s="17"/>
      <c r="Q48" s="17"/>
      <c r="R48" s="17"/>
      <c r="S48" s="17"/>
      <c r="T48" s="17"/>
      <c r="U48" s="17"/>
      <c r="V48" s="17"/>
      <c r="W48" s="17"/>
      <c r="X48" s="17"/>
      <c r="Y48" s="17"/>
      <c r="Z48" s="18"/>
      <c r="AA48" s="17"/>
      <c r="AB48" s="17"/>
    </row>
    <row r="49" spans="1:30" ht="15" customHeight="1">
      <c r="A49" s="146"/>
      <c r="B49" s="85"/>
      <c r="C49" s="150"/>
      <c r="D49" s="150"/>
      <c r="E49" s="151"/>
      <c r="F49" s="152"/>
      <c r="G49" s="17"/>
      <c r="H49" s="153"/>
      <c r="I49" s="699"/>
      <c r="J49" s="699"/>
      <c r="K49" s="737"/>
      <c r="L49" s="17"/>
      <c r="M49" s="17"/>
      <c r="N49" s="17"/>
      <c r="O49" s="17"/>
      <c r="P49" s="17"/>
      <c r="Q49" s="17"/>
      <c r="R49" s="17"/>
      <c r="S49" s="17"/>
      <c r="T49" s="17"/>
      <c r="U49" s="17"/>
      <c r="V49" s="17"/>
      <c r="W49" s="17"/>
      <c r="X49" s="17"/>
      <c r="Y49" s="17"/>
      <c r="Z49" s="18"/>
      <c r="AA49" s="17"/>
      <c r="AB49" s="17"/>
    </row>
    <row r="50" spans="1:30" ht="14.25" customHeight="1">
      <c r="A50" s="17"/>
      <c r="B50" s="85"/>
      <c r="C50" s="17"/>
      <c r="D50" s="150"/>
      <c r="E50" s="151"/>
      <c r="F50" s="152"/>
      <c r="G50" s="157"/>
      <c r="H50" s="17"/>
      <c r="I50" s="699"/>
      <c r="J50" s="699"/>
      <c r="K50" s="737"/>
      <c r="L50" s="17"/>
      <c r="M50" s="17"/>
      <c r="N50" s="17"/>
      <c r="O50" s="17"/>
      <c r="P50" s="17"/>
      <c r="Q50" s="17"/>
      <c r="R50" s="17"/>
      <c r="S50" s="17"/>
      <c r="T50" s="17"/>
      <c r="U50" s="17"/>
      <c r="V50" s="17"/>
      <c r="W50" s="17"/>
      <c r="X50" s="17"/>
      <c r="Y50" s="17"/>
      <c r="Z50" s="17"/>
      <c r="AA50" s="17"/>
      <c r="AB50" s="17"/>
    </row>
    <row r="51" spans="1:30" ht="14.25" customHeight="1">
      <c r="A51" s="17"/>
      <c r="B51" s="85"/>
      <c r="C51" s="17"/>
      <c r="D51" s="150"/>
      <c r="E51" s="151"/>
      <c r="F51" s="152"/>
      <c r="G51" s="157"/>
      <c r="H51" s="17"/>
      <c r="I51" s="699"/>
      <c r="J51" s="699"/>
      <c r="K51" s="737"/>
      <c r="L51" s="17"/>
      <c r="M51" s="17"/>
      <c r="N51" s="17"/>
      <c r="O51" s="17"/>
      <c r="P51" s="17"/>
      <c r="Q51" s="17"/>
      <c r="R51" s="17"/>
      <c r="S51" s="17"/>
      <c r="T51" s="17"/>
      <c r="U51" s="17"/>
      <c r="V51" s="17"/>
      <c r="W51" s="17"/>
      <c r="X51" s="17"/>
      <c r="Y51" s="17"/>
      <c r="Z51" s="17"/>
      <c r="AA51" s="17"/>
      <c r="AB51" s="17"/>
    </row>
    <row r="52" spans="1:30" ht="15.75" customHeight="1">
      <c r="A52" s="554"/>
      <c r="B52" s="555"/>
      <c r="C52" s="556"/>
      <c r="D52" s="556"/>
      <c r="E52" s="558"/>
      <c r="F52" s="558"/>
      <c r="G52" s="158"/>
      <c r="H52" s="554"/>
      <c r="I52" s="738"/>
      <c r="J52" s="738"/>
      <c r="K52" s="739"/>
      <c r="L52" s="17"/>
      <c r="M52" s="17"/>
      <c r="N52" s="17"/>
      <c r="O52" s="17"/>
      <c r="P52" s="17"/>
      <c r="Q52" s="17"/>
      <c r="R52" s="17"/>
      <c r="S52" s="17"/>
      <c r="T52" s="17"/>
      <c r="U52" s="17"/>
      <c r="V52" s="17"/>
      <c r="W52" s="17"/>
      <c r="X52" s="17"/>
      <c r="Y52" s="17"/>
      <c r="Z52" s="17"/>
      <c r="AA52" s="17"/>
      <c r="AB52" s="17"/>
    </row>
    <row r="53" spans="1:30" ht="15.75" customHeight="1">
      <c r="A53" s="16"/>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row>
    <row r="54" spans="1:30" ht="15.75" customHeight="1">
      <c r="A54" s="16"/>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row>
    <row r="55" spans="1:30" ht="15.75" customHeight="1">
      <c r="A55" s="159" t="s">
        <v>357</v>
      </c>
      <c r="B55" s="554"/>
      <c r="C55" s="554"/>
      <c r="D55" s="554"/>
      <c r="E55" s="554"/>
      <c r="F55" s="554"/>
      <c r="G55" s="554"/>
      <c r="H55" s="554"/>
      <c r="I55" s="554"/>
      <c r="J55" s="17"/>
      <c r="K55" s="17"/>
      <c r="L55" s="17"/>
      <c r="M55" s="17"/>
      <c r="N55" s="17"/>
      <c r="O55" s="17"/>
      <c r="P55" s="17"/>
      <c r="Q55" s="17"/>
      <c r="R55" s="17"/>
      <c r="S55" s="17"/>
      <c r="T55" s="17"/>
      <c r="U55" s="17"/>
      <c r="V55" s="17"/>
      <c r="W55" s="17"/>
      <c r="X55" s="17"/>
      <c r="Y55" s="17"/>
      <c r="Z55" s="17"/>
      <c r="AA55" s="17"/>
      <c r="AB55" s="17"/>
      <c r="AC55" s="17"/>
      <c r="AD55" s="17"/>
    </row>
    <row r="56" spans="1:30" ht="15.75" customHeight="1">
      <c r="A56" s="160" t="s">
        <v>358</v>
      </c>
      <c r="B56" s="16" t="s">
        <v>359</v>
      </c>
      <c r="C56" s="16" t="s">
        <v>360</v>
      </c>
      <c r="D56" s="16" t="s">
        <v>361</v>
      </c>
      <c r="E56" s="16" t="s">
        <v>362</v>
      </c>
      <c r="F56" s="16" t="s">
        <v>363</v>
      </c>
      <c r="G56" s="16" t="s">
        <v>364</v>
      </c>
      <c r="H56" s="16" t="s">
        <v>335</v>
      </c>
      <c r="I56" s="16" t="s">
        <v>365</v>
      </c>
      <c r="J56" s="16" t="s">
        <v>366</v>
      </c>
      <c r="K56" s="714" t="s">
        <v>367</v>
      </c>
      <c r="L56" s="729"/>
      <c r="M56" s="730"/>
      <c r="N56" s="16"/>
      <c r="O56" s="17"/>
      <c r="P56" s="17"/>
      <c r="Q56" s="17"/>
      <c r="R56" s="17"/>
      <c r="S56" s="17"/>
      <c r="T56" s="17"/>
      <c r="U56" s="17"/>
      <c r="V56" s="17"/>
      <c r="W56" s="17"/>
      <c r="X56" s="17"/>
      <c r="Y56" s="17"/>
      <c r="Z56" s="17"/>
      <c r="AA56" s="17"/>
      <c r="AB56" s="17"/>
    </row>
    <row r="57" spans="1:30" ht="15.75" customHeight="1">
      <c r="A57" s="162"/>
      <c r="B57" s="163"/>
      <c r="C57" s="152"/>
      <c r="D57" s="152"/>
      <c r="E57" s="152"/>
      <c r="F57" s="152"/>
      <c r="G57" s="231"/>
      <c r="H57" s="163"/>
      <c r="I57" s="186"/>
      <c r="J57" s="17"/>
      <c r="K57" s="723"/>
      <c r="L57" s="699"/>
      <c r="M57" s="724"/>
      <c r="N57" s="17"/>
      <c r="O57" s="17"/>
      <c r="P57" s="17"/>
      <c r="Q57" s="17"/>
      <c r="R57" s="17"/>
      <c r="S57" s="17"/>
      <c r="T57" s="17"/>
      <c r="U57" s="17"/>
      <c r="V57" s="17"/>
      <c r="W57" s="17"/>
      <c r="X57" s="17"/>
      <c r="Y57" s="17"/>
      <c r="Z57" s="17"/>
      <c r="AA57" s="17"/>
      <c r="AB57" s="17"/>
    </row>
    <row r="58" spans="1:30" ht="15.75" customHeight="1">
      <c r="A58" s="17"/>
      <c r="B58" s="163"/>
      <c r="C58" s="152"/>
      <c r="D58" s="152"/>
      <c r="E58" s="152"/>
      <c r="F58" s="152"/>
      <c r="G58" s="231"/>
      <c r="H58" s="163"/>
      <c r="I58" s="186"/>
      <c r="J58" s="17"/>
      <c r="K58" s="725"/>
      <c r="L58" s="699"/>
      <c r="M58" s="724"/>
      <c r="N58" s="17"/>
      <c r="O58" s="17"/>
      <c r="P58" s="17"/>
      <c r="Q58" s="17"/>
      <c r="R58" s="17"/>
      <c r="S58" s="17"/>
      <c r="T58" s="17"/>
      <c r="U58" s="17"/>
      <c r="V58" s="17"/>
      <c r="W58" s="17"/>
      <c r="X58" s="17"/>
      <c r="Y58" s="17"/>
      <c r="Z58" s="17"/>
      <c r="AA58" s="17"/>
      <c r="AB58" s="17"/>
    </row>
    <row r="59" spans="1:30" ht="15.75" customHeight="1">
      <c r="A59" s="162"/>
      <c r="B59" s="163"/>
      <c r="C59" s="152"/>
      <c r="D59" s="152"/>
      <c r="E59" s="152"/>
      <c r="F59" s="152"/>
      <c r="G59" s="163"/>
      <c r="H59" s="163"/>
      <c r="I59" s="186"/>
      <c r="J59" s="17"/>
      <c r="K59" s="725"/>
      <c r="L59" s="699"/>
      <c r="M59" s="724"/>
      <c r="N59" s="17"/>
      <c r="O59" s="17"/>
      <c r="P59" s="17"/>
      <c r="Q59" s="17"/>
      <c r="R59" s="17"/>
      <c r="S59" s="17"/>
      <c r="T59" s="17"/>
      <c r="U59" s="17"/>
      <c r="V59" s="17"/>
      <c r="W59" s="17"/>
      <c r="X59" s="17"/>
      <c r="Y59" s="17"/>
      <c r="Z59" s="17"/>
      <c r="AA59" s="17"/>
      <c r="AB59" s="17"/>
    </row>
    <row r="60" spans="1:30" ht="15.75" customHeight="1">
      <c r="A60" s="162"/>
      <c r="B60" s="163"/>
      <c r="C60" s="152"/>
      <c r="D60" s="152"/>
      <c r="E60" s="152"/>
      <c r="F60" s="152"/>
      <c r="G60" s="163"/>
      <c r="H60" s="163"/>
      <c r="I60" s="186"/>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52"/>
      <c r="G61" s="163"/>
      <c r="H61" s="163"/>
      <c r="I61" s="186"/>
      <c r="J61" s="17"/>
      <c r="K61" s="725"/>
      <c r="L61" s="699"/>
      <c r="M61" s="724"/>
      <c r="N61" s="17"/>
      <c r="O61" s="17"/>
      <c r="P61" s="17"/>
      <c r="Q61" s="17"/>
      <c r="R61" s="17"/>
      <c r="S61" s="17"/>
      <c r="T61" s="17"/>
      <c r="U61" s="17"/>
      <c r="V61" s="17"/>
      <c r="W61" s="17"/>
      <c r="X61" s="17"/>
      <c r="Y61" s="17"/>
      <c r="Z61" s="17"/>
      <c r="AA61" s="17"/>
      <c r="AB61" s="17"/>
    </row>
    <row r="62" spans="1:30" ht="15.75" customHeight="1">
      <c r="A62" s="17"/>
      <c r="B62" s="163"/>
      <c r="C62" s="152"/>
      <c r="D62" s="152"/>
      <c r="E62" s="152"/>
      <c r="F62" s="152"/>
      <c r="G62" s="163"/>
      <c r="H62" s="163"/>
      <c r="I62" s="186"/>
      <c r="J62" s="17"/>
      <c r="K62" s="725"/>
      <c r="L62" s="699"/>
      <c r="M62" s="724"/>
      <c r="N62" s="17"/>
      <c r="O62" s="17"/>
      <c r="P62" s="17"/>
      <c r="Q62" s="17"/>
      <c r="R62" s="17"/>
      <c r="S62" s="17"/>
      <c r="T62" s="17"/>
      <c r="U62" s="17"/>
      <c r="V62" s="17"/>
      <c r="W62" s="17"/>
      <c r="X62" s="17"/>
      <c r="Y62" s="17"/>
      <c r="Z62" s="17"/>
      <c r="AA62" s="17"/>
      <c r="AB62" s="17"/>
    </row>
    <row r="63" spans="1:30" ht="15.75" customHeight="1">
      <c r="A63" s="162"/>
      <c r="B63" s="163"/>
      <c r="C63" s="152"/>
      <c r="D63" s="152"/>
      <c r="E63" s="152"/>
      <c r="F63" s="152"/>
      <c r="G63" s="163"/>
      <c r="H63" s="163"/>
      <c r="I63" s="186"/>
      <c r="J63" s="17"/>
      <c r="K63" s="725"/>
      <c r="L63" s="699"/>
      <c r="M63" s="724"/>
      <c r="N63" s="17"/>
      <c r="O63" s="17"/>
      <c r="P63" s="17"/>
      <c r="Q63" s="17"/>
      <c r="R63" s="17"/>
      <c r="S63" s="17"/>
      <c r="T63" s="17"/>
      <c r="U63" s="17"/>
      <c r="V63" s="17"/>
      <c r="W63" s="17"/>
      <c r="X63" s="17"/>
      <c r="Y63" s="17"/>
      <c r="Z63" s="17"/>
      <c r="AA63" s="17"/>
      <c r="AB63" s="17"/>
    </row>
    <row r="64" spans="1:30" ht="15.75" customHeight="1">
      <c r="A64" s="162"/>
      <c r="B64" s="163"/>
      <c r="C64" s="152"/>
      <c r="D64" s="152"/>
      <c r="E64" s="152"/>
      <c r="F64" s="152"/>
      <c r="G64" s="163"/>
      <c r="H64" s="163"/>
      <c r="I64" s="186"/>
      <c r="J64" s="17"/>
      <c r="K64" s="725"/>
      <c r="L64" s="699"/>
      <c r="M64" s="724"/>
      <c r="N64" s="17"/>
      <c r="O64" s="17"/>
      <c r="P64" s="17"/>
      <c r="Q64" s="17"/>
      <c r="R64" s="17"/>
      <c r="S64" s="17"/>
      <c r="T64" s="17"/>
      <c r="U64" s="17"/>
      <c r="V64" s="17"/>
      <c r="W64" s="17"/>
      <c r="X64" s="17"/>
      <c r="Y64" s="17"/>
      <c r="Z64" s="17"/>
      <c r="AA64" s="17"/>
      <c r="AB64" s="17"/>
    </row>
    <row r="65" spans="1:30" ht="15.75" customHeight="1">
      <c r="A65" s="162"/>
      <c r="B65" s="163"/>
      <c r="C65" s="152"/>
      <c r="D65" s="152"/>
      <c r="E65" s="152"/>
      <c r="F65" s="152"/>
      <c r="G65" s="163"/>
      <c r="H65" s="163"/>
      <c r="I65" s="186"/>
      <c r="J65" s="17"/>
      <c r="K65" s="725"/>
      <c r="L65" s="699"/>
      <c r="M65" s="724"/>
      <c r="N65" s="17"/>
      <c r="O65" s="17"/>
      <c r="P65" s="17"/>
      <c r="Q65" s="17"/>
      <c r="R65" s="17"/>
      <c r="S65" s="17"/>
      <c r="T65" s="17"/>
      <c r="U65" s="17"/>
      <c r="V65" s="17"/>
      <c r="W65" s="17"/>
      <c r="X65" s="17"/>
      <c r="Y65" s="17"/>
      <c r="Z65" s="17"/>
      <c r="AA65" s="17"/>
      <c r="AB65" s="17"/>
    </row>
    <row r="66" spans="1:30" ht="15.75" customHeight="1">
      <c r="A66" s="17"/>
      <c r="B66" s="163"/>
      <c r="C66" s="85"/>
      <c r="D66" s="85"/>
      <c r="E66" s="152"/>
      <c r="F66" s="152"/>
      <c r="G66" s="163"/>
      <c r="H66" s="163"/>
      <c r="I66" s="186"/>
      <c r="J66" s="17"/>
      <c r="K66" s="725"/>
      <c r="L66" s="699"/>
      <c r="M66" s="724"/>
      <c r="N66" s="17"/>
      <c r="O66" s="17"/>
      <c r="P66" s="17"/>
      <c r="Q66" s="17"/>
      <c r="R66" s="17"/>
      <c r="S66" s="17"/>
      <c r="T66" s="17"/>
      <c r="U66" s="17"/>
      <c r="V66" s="17"/>
      <c r="W66" s="17"/>
      <c r="X66" s="17"/>
      <c r="Y66" s="17"/>
      <c r="Z66" s="17"/>
      <c r="AA66" s="17"/>
      <c r="AB66" s="17"/>
    </row>
    <row r="67" spans="1:30" ht="15.75" customHeight="1">
      <c r="A67" s="17"/>
      <c r="B67" s="163"/>
      <c r="C67" s="85"/>
      <c r="D67" s="85"/>
      <c r="E67" s="152"/>
      <c r="F67" s="152"/>
      <c r="G67" s="163"/>
      <c r="H67" s="163"/>
      <c r="I67" s="186"/>
      <c r="J67" s="17"/>
      <c r="K67" s="725"/>
      <c r="L67" s="699"/>
      <c r="M67" s="724"/>
      <c r="N67" s="17"/>
      <c r="O67" s="17"/>
      <c r="P67" s="17"/>
      <c r="Q67" s="17"/>
      <c r="R67" s="17"/>
      <c r="S67" s="17"/>
      <c r="T67" s="17"/>
      <c r="U67" s="17"/>
      <c r="V67" s="17"/>
      <c r="W67" s="17"/>
      <c r="X67" s="17"/>
      <c r="Y67" s="17"/>
      <c r="Z67" s="17"/>
      <c r="AA67" s="17"/>
      <c r="AB67" s="17"/>
    </row>
    <row r="68" spans="1:30" ht="15.75" customHeight="1">
      <c r="A68" s="17"/>
      <c r="B68" s="163"/>
      <c r="C68" s="85"/>
      <c r="D68" s="85"/>
      <c r="E68" s="152"/>
      <c r="F68" s="152"/>
      <c r="G68" s="163"/>
      <c r="H68" s="163"/>
      <c r="I68" s="186"/>
      <c r="J68" s="17"/>
      <c r="K68" s="725"/>
      <c r="L68" s="699"/>
      <c r="M68" s="724"/>
      <c r="N68" s="17"/>
      <c r="O68" s="17"/>
      <c r="P68" s="17"/>
      <c r="Q68" s="17"/>
      <c r="R68" s="17"/>
      <c r="S68" s="17"/>
      <c r="T68" s="17"/>
      <c r="U68" s="17"/>
      <c r="V68" s="17"/>
      <c r="W68" s="17"/>
      <c r="X68" s="17"/>
      <c r="Y68" s="17"/>
      <c r="Z68" s="17"/>
      <c r="AA68" s="17"/>
      <c r="AB68" s="17"/>
    </row>
    <row r="69" spans="1:30" ht="15.75" customHeight="1">
      <c r="A69" s="167"/>
      <c r="B69" s="163"/>
      <c r="C69" s="556"/>
      <c r="D69" s="557"/>
      <c r="E69" s="558"/>
      <c r="F69" s="558"/>
      <c r="G69" s="158"/>
      <c r="H69" s="158"/>
      <c r="I69" s="232">
        <f>IF(H69 = "PT-V","n/a",IF(H69 = "PT","n/a",IF(H69 = "RT","n/a",IF(OR(H69 = "Extern",H69 = "PT-ZZP"), "Please fill in", 0))))</f>
        <v>0</v>
      </c>
      <c r="J69" s="554"/>
      <c r="K69" s="726"/>
      <c r="L69" s="717"/>
      <c r="M69" s="727"/>
      <c r="N69" s="17"/>
      <c r="O69" s="17"/>
      <c r="P69" s="17"/>
      <c r="Q69" s="17"/>
      <c r="R69" s="17"/>
      <c r="S69" s="17"/>
      <c r="T69" s="17"/>
      <c r="U69" s="17"/>
      <c r="V69" s="17"/>
      <c r="W69" s="17"/>
      <c r="X69" s="17"/>
      <c r="Y69" s="17"/>
      <c r="Z69" s="17"/>
      <c r="AA69" s="17"/>
      <c r="AB69" s="17"/>
    </row>
    <row r="70" spans="1:30"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row>
    <row r="71" spans="1:30" ht="15.75" customHeight="1">
      <c r="A71" s="560" t="s">
        <v>382</v>
      </c>
      <c r="B71" s="17"/>
      <c r="C71" s="17"/>
      <c r="D71" s="17"/>
      <c r="E71" s="17"/>
      <c r="F71" s="17"/>
      <c r="G71" s="17"/>
      <c r="H71" s="17"/>
      <c r="I71" s="169"/>
      <c r="J71" s="169"/>
      <c r="K71" s="169"/>
      <c r="L71" s="169"/>
      <c r="M71" s="17"/>
      <c r="N71" s="17"/>
      <c r="O71" s="17"/>
      <c r="P71" s="17"/>
      <c r="Q71" s="17"/>
      <c r="R71" s="17"/>
      <c r="S71" s="17"/>
      <c r="T71" s="17"/>
      <c r="U71" s="17"/>
      <c r="V71" s="17"/>
      <c r="W71" s="17"/>
      <c r="X71" s="17"/>
      <c r="Y71" s="17"/>
      <c r="Z71" s="17"/>
      <c r="AA71" s="17"/>
      <c r="AB71" s="17"/>
      <c r="AC71" s="17"/>
      <c r="AD71" s="17"/>
    </row>
    <row r="72" spans="1:30" ht="15.75" customHeight="1">
      <c r="A72" s="170" t="s">
        <v>358</v>
      </c>
      <c r="B72" s="161" t="s">
        <v>383</v>
      </c>
      <c r="C72" s="161" t="s">
        <v>384</v>
      </c>
      <c r="D72" s="161" t="s">
        <v>385</v>
      </c>
      <c r="E72" s="161" t="s">
        <v>386</v>
      </c>
      <c r="F72" s="161" t="s">
        <v>387</v>
      </c>
      <c r="G72" s="161" t="s">
        <v>388</v>
      </c>
      <c r="H72" s="161" t="s">
        <v>365</v>
      </c>
      <c r="I72" s="16" t="s">
        <v>389</v>
      </c>
      <c r="J72" s="728" t="s">
        <v>390</v>
      </c>
      <c r="K72" s="729"/>
      <c r="L72" s="729"/>
      <c r="M72" s="729"/>
      <c r="N72" s="730"/>
      <c r="O72" s="785" t="s">
        <v>322</v>
      </c>
      <c r="P72" s="783"/>
      <c r="Q72" s="17"/>
      <c r="R72" s="17"/>
      <c r="S72" s="17"/>
      <c r="T72" s="17"/>
      <c r="U72" s="17"/>
      <c r="V72" s="17"/>
      <c r="W72" s="17"/>
      <c r="X72" s="17"/>
      <c r="Y72" s="17"/>
      <c r="Z72" s="17"/>
      <c r="AA72" s="17"/>
    </row>
    <row r="73" spans="1:30" ht="15.75" customHeight="1">
      <c r="A73" s="162" t="s">
        <v>1060</v>
      </c>
      <c r="B73" s="17" t="s">
        <v>92</v>
      </c>
      <c r="C73" s="85" t="s">
        <v>1061</v>
      </c>
      <c r="D73" s="152">
        <v>2</v>
      </c>
      <c r="E73" s="151">
        <v>42</v>
      </c>
      <c r="F73" s="180">
        <v>84</v>
      </c>
      <c r="G73" s="151" t="s">
        <v>1062</v>
      </c>
      <c r="H73" s="179">
        <v>136</v>
      </c>
      <c r="I73" s="179"/>
      <c r="J73" s="731"/>
      <c r="K73" s="699"/>
      <c r="L73" s="699"/>
      <c r="M73" s="699"/>
      <c r="N73" s="724"/>
      <c r="O73" s="732" t="s">
        <v>395</v>
      </c>
      <c r="P73" s="733"/>
      <c r="Q73" s="17"/>
      <c r="R73" s="17"/>
      <c r="S73" s="17"/>
      <c r="T73" s="17"/>
      <c r="U73" s="17"/>
      <c r="V73" s="17"/>
      <c r="W73" s="17"/>
      <c r="X73" s="17"/>
      <c r="Y73" s="17"/>
      <c r="Z73" s="17"/>
      <c r="AA73" s="17"/>
    </row>
    <row r="74" spans="1:30" ht="15.75" customHeight="1">
      <c r="A74" s="17" t="s">
        <v>1063</v>
      </c>
      <c r="B74" s="17" t="s">
        <v>92</v>
      </c>
      <c r="C74" s="85" t="s">
        <v>400</v>
      </c>
      <c r="D74" s="152">
        <v>1</v>
      </c>
      <c r="E74" s="151">
        <v>42</v>
      </c>
      <c r="F74" s="180">
        <v>42</v>
      </c>
      <c r="G74" s="151">
        <v>2</v>
      </c>
      <c r="H74" s="179">
        <v>136</v>
      </c>
      <c r="I74" s="179"/>
      <c r="J74" s="725"/>
      <c r="K74" s="699"/>
      <c r="L74" s="699"/>
      <c r="M74" s="699"/>
      <c r="N74" s="724"/>
      <c r="O74" s="725"/>
      <c r="P74" s="699"/>
      <c r="Q74" s="17"/>
      <c r="R74" s="17"/>
      <c r="S74" s="17"/>
      <c r="T74" s="17"/>
      <c r="U74" s="17"/>
      <c r="V74" s="17"/>
      <c r="W74" s="17"/>
      <c r="X74" s="17"/>
      <c r="Y74" s="17"/>
      <c r="Z74" s="17"/>
      <c r="AA74" s="17"/>
    </row>
    <row r="75" spans="1:30" ht="15.75" customHeight="1">
      <c r="A75" s="17" t="s">
        <v>1064</v>
      </c>
      <c r="B75" s="17" t="s">
        <v>92</v>
      </c>
      <c r="C75" s="85" t="s">
        <v>400</v>
      </c>
      <c r="D75" s="152">
        <v>1</v>
      </c>
      <c r="E75" s="151">
        <v>42</v>
      </c>
      <c r="F75" s="180">
        <v>42</v>
      </c>
      <c r="G75" s="151">
        <v>2</v>
      </c>
      <c r="H75" s="179">
        <v>136</v>
      </c>
      <c r="I75" s="179"/>
      <c r="J75" s="725"/>
      <c r="K75" s="699"/>
      <c r="L75" s="699"/>
      <c r="M75" s="699"/>
      <c r="N75" s="724"/>
      <c r="O75" s="725"/>
      <c r="P75" s="699"/>
      <c r="Q75" s="17"/>
      <c r="R75" s="17"/>
      <c r="S75" s="17"/>
      <c r="T75" s="17"/>
      <c r="U75" s="17"/>
      <c r="V75" s="17"/>
      <c r="W75" s="17"/>
      <c r="X75" s="17"/>
      <c r="Y75" s="17"/>
      <c r="Z75" s="17"/>
      <c r="AA75" s="17"/>
    </row>
    <row r="76" spans="1:30" ht="15.75" customHeight="1">
      <c r="A76" s="162" t="s">
        <v>1065</v>
      </c>
      <c r="B76" s="17" t="s">
        <v>92</v>
      </c>
      <c r="C76" s="85" t="s">
        <v>400</v>
      </c>
      <c r="D76" s="152">
        <v>1</v>
      </c>
      <c r="E76" s="151">
        <v>42</v>
      </c>
      <c r="F76" s="180">
        <v>42</v>
      </c>
      <c r="G76" s="151">
        <v>2</v>
      </c>
      <c r="H76" s="179">
        <v>136</v>
      </c>
      <c r="I76" s="179"/>
      <c r="J76" s="725"/>
      <c r="K76" s="699"/>
      <c r="L76" s="699"/>
      <c r="M76" s="699"/>
      <c r="N76" s="724"/>
      <c r="O76" s="725"/>
      <c r="P76" s="699"/>
      <c r="Q76" s="17"/>
      <c r="R76" s="17"/>
      <c r="S76" s="17"/>
      <c r="T76" s="17"/>
      <c r="U76" s="17"/>
      <c r="V76" s="17"/>
      <c r="W76" s="17"/>
      <c r="X76" s="17"/>
      <c r="Y76" s="17"/>
      <c r="Z76" s="17"/>
      <c r="AA76" s="17"/>
    </row>
    <row r="77" spans="1:30" ht="15.75" customHeight="1">
      <c r="A77" s="17" t="s">
        <v>1066</v>
      </c>
      <c r="B77" s="17" t="s">
        <v>92</v>
      </c>
      <c r="C77" s="85" t="s">
        <v>400</v>
      </c>
      <c r="D77" s="152">
        <v>1</v>
      </c>
      <c r="E77" s="151">
        <v>42</v>
      </c>
      <c r="F77" s="180">
        <v>42</v>
      </c>
      <c r="G77" s="151">
        <v>2</v>
      </c>
      <c r="H77" s="179">
        <v>136</v>
      </c>
      <c r="I77" s="179"/>
      <c r="J77" s="725"/>
      <c r="K77" s="699"/>
      <c r="L77" s="699"/>
      <c r="M77" s="699"/>
      <c r="N77" s="724"/>
      <c r="O77" s="725"/>
      <c r="P77" s="699"/>
      <c r="Q77" s="17"/>
      <c r="R77" s="17"/>
      <c r="S77" s="17"/>
      <c r="T77" s="17"/>
      <c r="U77" s="17"/>
      <c r="V77" s="17"/>
      <c r="W77" s="17"/>
      <c r="X77" s="17"/>
      <c r="Y77" s="17"/>
      <c r="Z77" s="17"/>
      <c r="AA77" s="17"/>
    </row>
    <row r="78" spans="1:30" ht="15.75" customHeight="1">
      <c r="A78" s="162" t="s">
        <v>1067</v>
      </c>
      <c r="B78" s="17" t="s">
        <v>92</v>
      </c>
      <c r="C78" s="85" t="s">
        <v>400</v>
      </c>
      <c r="D78" s="152">
        <v>1</v>
      </c>
      <c r="E78" s="151">
        <v>42</v>
      </c>
      <c r="F78" s="180">
        <v>42</v>
      </c>
      <c r="G78" s="151">
        <v>2</v>
      </c>
      <c r="H78" s="179">
        <v>136</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151"/>
      <c r="F79" s="180"/>
      <c r="G79" s="151"/>
      <c r="H79" s="179"/>
      <c r="I79" s="179"/>
      <c r="J79" s="725"/>
      <c r="K79" s="699"/>
      <c r="L79" s="699"/>
      <c r="M79" s="699"/>
      <c r="N79" s="724"/>
      <c r="O79" s="725"/>
      <c r="P79" s="699"/>
      <c r="Q79" s="17"/>
      <c r="R79" s="17"/>
      <c r="S79" s="17"/>
      <c r="T79" s="17"/>
      <c r="U79" s="17"/>
      <c r="V79" s="17"/>
      <c r="W79" s="17"/>
      <c r="X79" s="17"/>
      <c r="Y79" s="17"/>
      <c r="Z79" s="17"/>
      <c r="AA79" s="17"/>
    </row>
    <row r="80" spans="1:30" ht="15.75" customHeight="1">
      <c r="A80" s="162"/>
      <c r="B80" s="17"/>
      <c r="C80" s="85"/>
      <c r="D80" s="152"/>
      <c r="E80" s="151"/>
      <c r="F80" s="180"/>
      <c r="G80" s="151"/>
      <c r="H80" s="179"/>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c r="G81" s="151"/>
      <c r="H81" s="179"/>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c r="G82" s="151"/>
      <c r="H82" s="179"/>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c r="G83" s="151"/>
      <c r="H83" s="179"/>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c r="G84" s="151"/>
      <c r="H84" s="179"/>
      <c r="I84" s="179"/>
      <c r="J84" s="725"/>
      <c r="K84" s="699"/>
      <c r="L84" s="699"/>
      <c r="M84" s="699"/>
      <c r="N84" s="724"/>
      <c r="O84" s="725"/>
      <c r="P84" s="699"/>
      <c r="Q84" s="17"/>
      <c r="R84" s="17"/>
      <c r="S84" s="17"/>
      <c r="T84" s="17"/>
      <c r="U84" s="17"/>
      <c r="V84" s="17"/>
      <c r="W84" s="17"/>
      <c r="X84" s="17"/>
      <c r="Y84" s="17"/>
      <c r="Z84" s="17"/>
      <c r="AA84" s="17"/>
    </row>
    <row r="85" spans="1:30" ht="15.75" customHeight="1">
      <c r="A85" s="17"/>
      <c r="B85" s="17"/>
      <c r="C85" s="85"/>
      <c r="D85" s="152"/>
      <c r="E85" s="151"/>
      <c r="F85" s="180"/>
      <c r="G85" s="151"/>
      <c r="H85" s="179" t="str">
        <f>IF(Hippocampus!$B85= "","-",IF(Hippocampus!$B85= "External","Specify location tariff", "Campus buy-off"))</f>
        <v>-</v>
      </c>
      <c r="I85" s="179"/>
      <c r="J85" s="725"/>
      <c r="K85" s="699"/>
      <c r="L85" s="699"/>
      <c r="M85" s="699"/>
      <c r="N85" s="724"/>
      <c r="O85" s="725"/>
      <c r="P85" s="699"/>
      <c r="Q85" s="17"/>
      <c r="R85" s="17"/>
      <c r="S85" s="17"/>
      <c r="T85" s="17"/>
      <c r="U85" s="17"/>
      <c r="V85" s="17"/>
      <c r="W85" s="17"/>
      <c r="X85" s="17"/>
      <c r="Y85" s="17"/>
      <c r="Z85" s="17"/>
      <c r="AA85" s="17"/>
    </row>
    <row r="86" spans="1:30" ht="15.75" customHeight="1">
      <c r="A86" s="17"/>
      <c r="B86" s="17"/>
      <c r="C86" s="85"/>
      <c r="D86" s="152"/>
      <c r="E86" s="151"/>
      <c r="F86" s="180"/>
      <c r="G86" s="151"/>
      <c r="H86" s="179" t="str">
        <f>IF(Hippocampus!$B86= "","-",IF(Hippocampus!$B86= "External","Specify location tariff", "Campus buy-off"))</f>
        <v>-</v>
      </c>
      <c r="I86" s="179"/>
      <c r="J86" s="725"/>
      <c r="K86" s="699"/>
      <c r="L86" s="699"/>
      <c r="M86" s="699"/>
      <c r="N86" s="724"/>
      <c r="O86" s="725"/>
      <c r="P86" s="699"/>
      <c r="Q86" s="17"/>
      <c r="R86" s="17"/>
      <c r="S86" s="17"/>
      <c r="T86" s="17"/>
      <c r="U86" s="17"/>
      <c r="V86" s="17"/>
      <c r="W86" s="17"/>
      <c r="X86" s="17"/>
      <c r="Y86" s="17"/>
      <c r="Z86" s="17"/>
      <c r="AA86" s="17"/>
    </row>
    <row r="87" spans="1:30" ht="15.75" customHeight="1">
      <c r="A87" s="17"/>
      <c r="B87" s="17"/>
      <c r="C87" s="85"/>
      <c r="D87" s="152"/>
      <c r="E87" s="151"/>
      <c r="F87" s="180"/>
      <c r="G87" s="151"/>
      <c r="H87" s="179" t="str">
        <f>IF(Hippocampus!$B87= "","-",IF(Hippocampus!$B87= "External","Specify location tariff", "Campus buy-off"))</f>
        <v>-</v>
      </c>
      <c r="I87" s="179"/>
      <c r="J87" s="725"/>
      <c r="K87" s="699"/>
      <c r="L87" s="699"/>
      <c r="M87" s="699"/>
      <c r="N87" s="724"/>
      <c r="O87" s="725"/>
      <c r="P87" s="699"/>
      <c r="Q87" s="17"/>
      <c r="R87" s="17"/>
      <c r="S87" s="17"/>
      <c r="T87" s="17"/>
      <c r="U87" s="17"/>
      <c r="V87" s="17"/>
      <c r="W87" s="17"/>
      <c r="X87" s="17"/>
      <c r="Y87" s="17"/>
      <c r="Z87" s="17"/>
      <c r="AA87" s="17"/>
    </row>
    <row r="88" spans="1:30" ht="15.75" customHeight="1">
      <c r="A88" s="167"/>
      <c r="B88" s="17"/>
      <c r="C88" s="557"/>
      <c r="D88" s="558"/>
      <c r="E88" s="556"/>
      <c r="F88" s="555"/>
      <c r="G88" s="556"/>
      <c r="H88" s="179"/>
      <c r="I88" s="561"/>
      <c r="J88" s="726"/>
      <c r="K88" s="717"/>
      <c r="L88" s="717"/>
      <c r="M88" s="717"/>
      <c r="N88" s="727"/>
      <c r="O88" s="725"/>
      <c r="P88" s="699"/>
      <c r="Q88" s="17"/>
      <c r="R88" s="17"/>
      <c r="S88" s="17"/>
      <c r="T88" s="17"/>
      <c r="U88" s="17"/>
      <c r="V88" s="17"/>
      <c r="W88" s="17"/>
      <c r="X88" s="17"/>
      <c r="Y88" s="17"/>
      <c r="Z88" s="17"/>
      <c r="AA88" s="17"/>
    </row>
    <row r="89" spans="1:30" ht="15.75" customHeight="1">
      <c r="A89" s="16"/>
      <c r="B89" s="17"/>
      <c r="C89" s="17"/>
      <c r="D89" s="17"/>
      <c r="E89" s="17"/>
      <c r="F89" s="17"/>
      <c r="G89" s="17"/>
      <c r="H89" s="17"/>
      <c r="I89" s="17"/>
      <c r="J89" s="17"/>
      <c r="K89" s="17"/>
      <c r="L89" s="17"/>
      <c r="M89" s="17"/>
      <c r="N89" s="17"/>
      <c r="O89" s="17">
        <v>0</v>
      </c>
      <c r="P89" s="17"/>
      <c r="Q89" s="17"/>
      <c r="R89" s="17"/>
      <c r="S89" s="17"/>
      <c r="T89" s="17"/>
      <c r="U89" s="17"/>
      <c r="V89" s="17"/>
      <c r="W89" s="17"/>
      <c r="X89" s="17"/>
      <c r="Y89" s="17"/>
      <c r="Z89" s="17"/>
      <c r="AA89" s="17"/>
      <c r="AB89" s="17"/>
      <c r="AC89" s="17"/>
      <c r="AD89" s="17"/>
    </row>
    <row r="90" spans="1:30" ht="15.75" customHeight="1">
      <c r="A90" s="16"/>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row>
    <row r="91" spans="1:30" ht="15.75" customHeight="1">
      <c r="A91" s="560" t="s">
        <v>404</v>
      </c>
      <c r="B91" s="17"/>
      <c r="C91" s="180"/>
      <c r="D91" s="85"/>
      <c r="E91" s="85"/>
      <c r="F91" s="85"/>
      <c r="G91" s="85"/>
      <c r="H91" s="85"/>
      <c r="I91" s="85"/>
      <c r="J91" s="85"/>
      <c r="K91" s="85"/>
      <c r="L91" s="181"/>
      <c r="M91" s="169"/>
      <c r="N91" s="17"/>
      <c r="O91" s="17"/>
      <c r="P91" s="17"/>
      <c r="Q91" s="17"/>
      <c r="R91" s="17"/>
      <c r="S91" s="17"/>
      <c r="T91" s="17"/>
      <c r="U91" s="17"/>
      <c r="V91" s="17"/>
      <c r="W91" s="17"/>
      <c r="X91" s="17"/>
      <c r="Y91" s="17"/>
      <c r="Z91" s="17"/>
      <c r="AA91" s="17"/>
      <c r="AB91" s="17"/>
      <c r="AC91" s="17"/>
      <c r="AD91" s="17"/>
    </row>
    <row r="92" spans="1:30" ht="15.75" customHeight="1">
      <c r="A92" s="16" t="s">
        <v>405</v>
      </c>
      <c r="B92" s="16" t="s">
        <v>406</v>
      </c>
      <c r="C92" s="16" t="s">
        <v>407</v>
      </c>
      <c r="D92" s="16" t="s">
        <v>408</v>
      </c>
      <c r="E92" s="16" t="s">
        <v>409</v>
      </c>
      <c r="F92" s="16" t="s">
        <v>410</v>
      </c>
      <c r="G92" s="16" t="s">
        <v>389</v>
      </c>
      <c r="H92" s="714" t="s">
        <v>390</v>
      </c>
      <c r="I92" s="715"/>
      <c r="J92" s="782" t="s">
        <v>322</v>
      </c>
      <c r="K92" s="783"/>
      <c r="L92" s="17"/>
      <c r="M92" s="17"/>
      <c r="N92" s="17"/>
      <c r="O92" s="17"/>
      <c r="P92" s="163"/>
      <c r="Q92" s="16"/>
      <c r="R92" s="17"/>
      <c r="S92" s="182"/>
      <c r="T92" s="17"/>
      <c r="U92" s="17"/>
      <c r="V92" s="17"/>
      <c r="W92" s="20">
        <f>SUM(F93:F106)</f>
        <v>0</v>
      </c>
      <c r="X92" s="17"/>
      <c r="Y92" s="17"/>
      <c r="Z92" s="17"/>
      <c r="AA92" s="17"/>
      <c r="AB92" s="17"/>
    </row>
    <row r="93" spans="1:30" ht="15.75" customHeight="1">
      <c r="A93" s="17"/>
      <c r="B93" s="17"/>
      <c r="C93" s="189">
        <v>0</v>
      </c>
      <c r="D93" s="179"/>
      <c r="E93" s="151"/>
      <c r="F93" s="189">
        <v>0</v>
      </c>
      <c r="G93" s="179"/>
      <c r="H93" s="716"/>
      <c r="I93" s="720"/>
      <c r="J93" s="718" t="s">
        <v>413</v>
      </c>
      <c r="K93" s="713"/>
      <c r="L93" s="17"/>
      <c r="M93" s="17"/>
      <c r="N93" s="17"/>
      <c r="O93" s="17"/>
      <c r="P93" s="17"/>
      <c r="Q93" s="187"/>
      <c r="R93" s="17"/>
      <c r="S93" s="17"/>
      <c r="T93" s="17"/>
      <c r="U93" s="17"/>
      <c r="V93" s="17"/>
      <c r="W93" s="17"/>
      <c r="X93" s="17"/>
      <c r="Y93" s="17"/>
      <c r="Z93" s="17"/>
      <c r="AA93" s="17"/>
      <c r="AB93" s="17"/>
    </row>
    <row r="94" spans="1:30" ht="15" customHeight="1">
      <c r="A94" s="17"/>
      <c r="B94" s="17"/>
      <c r="C94" s="189">
        <v>0</v>
      </c>
      <c r="D94" s="179"/>
      <c r="E94" s="151"/>
      <c r="F94" s="189">
        <v>0</v>
      </c>
      <c r="G94" s="179"/>
      <c r="H94" s="699"/>
      <c r="I94" s="720"/>
      <c r="J94" s="719"/>
      <c r="K94" s="720"/>
      <c r="L94" s="17"/>
      <c r="M94" s="17"/>
      <c r="N94" s="17"/>
      <c r="O94" s="17"/>
      <c r="P94" s="17"/>
      <c r="Q94" s="17"/>
      <c r="R94" s="17"/>
      <c r="S94" s="17"/>
      <c r="T94" s="17"/>
      <c r="U94" s="17"/>
      <c r="V94" s="17"/>
      <c r="W94" s="17"/>
      <c r="X94" s="17"/>
      <c r="Y94" s="17"/>
      <c r="Z94" s="17"/>
      <c r="AA94" s="17"/>
      <c r="AB94" s="17"/>
    </row>
    <row r="95" spans="1:30" ht="14.25" customHeight="1">
      <c r="A95" s="17"/>
      <c r="B95" s="17"/>
      <c r="C95" s="189">
        <v>0</v>
      </c>
      <c r="D95" s="179"/>
      <c r="E95" s="151"/>
      <c r="F95" s="189">
        <v>0</v>
      </c>
      <c r="G95" s="179"/>
      <c r="H95" s="699"/>
      <c r="I95" s="720"/>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v>0</v>
      </c>
      <c r="D96" s="179"/>
      <c r="E96" s="151"/>
      <c r="F96" s="189">
        <v>0</v>
      </c>
      <c r="G96" s="179"/>
      <c r="H96" s="699"/>
      <c r="I96" s="720"/>
      <c r="J96" s="719"/>
      <c r="K96" s="720"/>
      <c r="L96" s="17"/>
      <c r="M96" s="17"/>
      <c r="N96" s="17"/>
      <c r="O96" s="17"/>
      <c r="P96" s="17"/>
      <c r="Q96" s="17"/>
      <c r="R96" s="17"/>
      <c r="S96" s="17"/>
      <c r="T96" s="17"/>
      <c r="U96" s="17"/>
      <c r="V96" s="17"/>
      <c r="W96" s="17"/>
      <c r="X96" s="17"/>
      <c r="Y96" s="17"/>
      <c r="Z96" s="17"/>
      <c r="AA96" s="17"/>
      <c r="AB96" s="17"/>
    </row>
    <row r="97" spans="1:30" ht="15.75" customHeight="1">
      <c r="A97" s="17"/>
      <c r="B97" s="17"/>
      <c r="C97" s="189">
        <v>0</v>
      </c>
      <c r="D97" s="179"/>
      <c r="E97" s="151"/>
      <c r="F97" s="189">
        <v>0</v>
      </c>
      <c r="G97" s="179"/>
      <c r="H97" s="699"/>
      <c r="I97" s="720"/>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v>0</v>
      </c>
      <c r="D98" s="179"/>
      <c r="E98" s="151"/>
      <c r="F98" s="189">
        <v>0</v>
      </c>
      <c r="G98" s="179"/>
      <c r="H98" s="699"/>
      <c r="I98" s="720"/>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720"/>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720"/>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720"/>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720"/>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699"/>
      <c r="I103" s="720"/>
      <c r="J103" s="719"/>
      <c r="K103" s="720"/>
      <c r="L103" s="17"/>
      <c r="M103" s="17"/>
      <c r="N103" s="17"/>
      <c r="O103" s="17"/>
      <c r="P103" s="17"/>
      <c r="Q103" s="17"/>
      <c r="R103" s="17"/>
      <c r="S103" s="17"/>
      <c r="T103" s="17"/>
      <c r="U103" s="17"/>
      <c r="V103" s="17"/>
      <c r="W103" s="17"/>
      <c r="X103" s="17"/>
      <c r="Y103" s="17"/>
      <c r="Z103" s="17"/>
      <c r="AA103" s="17"/>
      <c r="AB103" s="17"/>
    </row>
    <row r="104" spans="1:30" ht="15.75" customHeight="1">
      <c r="A104" s="17"/>
      <c r="B104" s="17"/>
      <c r="C104" s="189">
        <v>0</v>
      </c>
      <c r="D104" s="179"/>
      <c r="E104" s="151"/>
      <c r="F104" s="189">
        <v>0</v>
      </c>
      <c r="G104" s="179"/>
      <c r="H104" s="699"/>
      <c r="I104" s="720"/>
      <c r="J104" s="719"/>
      <c r="K104" s="720"/>
      <c r="L104" s="17"/>
      <c r="M104" s="17"/>
      <c r="N104" s="17"/>
      <c r="O104" s="17"/>
      <c r="P104" s="17"/>
      <c r="Q104" s="17"/>
      <c r="R104" s="17"/>
      <c r="S104" s="17"/>
      <c r="T104" s="17"/>
      <c r="U104" s="17"/>
      <c r="V104" s="17"/>
      <c r="W104" s="17"/>
      <c r="X104" s="17"/>
      <c r="Y104" s="17"/>
      <c r="Z104" s="17"/>
      <c r="AA104" s="17"/>
      <c r="AB104" s="17"/>
    </row>
    <row r="105" spans="1:30" ht="15.75" customHeight="1">
      <c r="A105" s="17"/>
      <c r="B105" s="17"/>
      <c r="C105" s="189">
        <v>0</v>
      </c>
      <c r="D105" s="179"/>
      <c r="E105" s="151"/>
      <c r="F105" s="189">
        <v>0</v>
      </c>
      <c r="G105" s="179"/>
      <c r="H105" s="699"/>
      <c r="I105" s="720"/>
      <c r="J105" s="719"/>
      <c r="K105" s="720"/>
      <c r="L105" s="17"/>
      <c r="M105" s="17"/>
      <c r="N105" s="17"/>
      <c r="O105" s="17"/>
      <c r="P105" s="17"/>
      <c r="Q105" s="17"/>
      <c r="R105" s="17"/>
      <c r="S105" s="17"/>
      <c r="T105" s="17"/>
      <c r="U105" s="17"/>
      <c r="V105" s="17"/>
      <c r="W105" s="17"/>
      <c r="X105" s="17"/>
      <c r="Y105" s="17"/>
      <c r="Z105" s="17"/>
      <c r="AA105" s="17"/>
      <c r="AB105" s="17"/>
    </row>
    <row r="106" spans="1:30" ht="15.75" customHeight="1">
      <c r="A106" s="17"/>
      <c r="B106" s="17"/>
      <c r="C106" s="189">
        <v>0</v>
      </c>
      <c r="D106" s="179"/>
      <c r="E106" s="151"/>
      <c r="F106" s="189">
        <v>0</v>
      </c>
      <c r="G106" s="179"/>
      <c r="H106" s="717"/>
      <c r="I106" s="784"/>
      <c r="J106" s="721"/>
      <c r="K106" s="722"/>
      <c r="L106" s="17"/>
      <c r="M106" s="17"/>
      <c r="N106" s="17"/>
      <c r="O106" s="17"/>
      <c r="P106" s="17"/>
      <c r="Q106" s="17"/>
      <c r="R106" s="17"/>
      <c r="S106" s="17"/>
      <c r="T106" s="17"/>
      <c r="U106" s="17"/>
      <c r="V106" s="17"/>
      <c r="W106" s="17"/>
      <c r="X106" s="17"/>
      <c r="Y106" s="17"/>
      <c r="Z106" s="17"/>
      <c r="AA106" s="17"/>
      <c r="AB106" s="17"/>
    </row>
    <row r="107" spans="1:30" ht="15.75" customHeight="1">
      <c r="A107" s="16"/>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6"/>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6"/>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row>
    <row r="116" spans="1:30" ht="15.75" customHeight="1">
      <c r="A116" s="17"/>
      <c r="B116" s="711"/>
      <c r="C116" s="699"/>
      <c r="D116" s="699"/>
      <c r="E116" s="699"/>
      <c r="F116" s="699"/>
      <c r="G116" s="699"/>
      <c r="H116" s="699"/>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711"/>
      <c r="Q120" s="699"/>
      <c r="R120" s="699"/>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711"/>
      <c r="Q121" s="699"/>
      <c r="R121" s="699"/>
      <c r="S121" s="17"/>
      <c r="T121" s="17"/>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17"/>
      <c r="N122" s="17"/>
      <c r="O122" s="17"/>
      <c r="P122" s="711"/>
      <c r="Q122" s="699"/>
      <c r="R122" s="699"/>
      <c r="S122" s="17"/>
      <c r="T122" s="17"/>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711"/>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711"/>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699"/>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711"/>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711"/>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711"/>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711"/>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711"/>
      <c r="C168" s="699"/>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711"/>
      <c r="C169" s="699"/>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711"/>
      <c r="C170" s="699"/>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4"/>
    <mergeCell ref="I47:K47"/>
    <mergeCell ref="I48:K52"/>
    <mergeCell ref="K56:M56"/>
    <mergeCell ref="K57:M69"/>
    <mergeCell ref="J72:N72"/>
    <mergeCell ref="O72:P72"/>
    <mergeCell ref="J73:N88"/>
    <mergeCell ref="O73:P88"/>
    <mergeCell ref="J92:K92"/>
    <mergeCell ref="H92:I92"/>
    <mergeCell ref="H93:I106"/>
    <mergeCell ref="J93:K106"/>
    <mergeCell ref="B116:H116"/>
    <mergeCell ref="P116:R116"/>
    <mergeCell ref="P117:R117"/>
    <mergeCell ref="P118:R118"/>
    <mergeCell ref="M125:O125"/>
    <mergeCell ref="M126:O126"/>
    <mergeCell ref="M124:O124"/>
    <mergeCell ref="M127:O127"/>
    <mergeCell ref="M128:O128"/>
    <mergeCell ref="M129:O129"/>
    <mergeCell ref="M130:O130"/>
    <mergeCell ref="M156:O156"/>
    <mergeCell ref="M148:O148"/>
    <mergeCell ref="M149:O149"/>
    <mergeCell ref="M150:O150"/>
    <mergeCell ref="M159:O159"/>
    <mergeCell ref="M151:O151"/>
    <mergeCell ref="M152:O152"/>
    <mergeCell ref="M153:O153"/>
    <mergeCell ref="B156:C156"/>
    <mergeCell ref="B157:C157"/>
    <mergeCell ref="B158:C158"/>
    <mergeCell ref="B159:C159"/>
    <mergeCell ref="M157:O157"/>
    <mergeCell ref="M158:O158"/>
    <mergeCell ref="B163:C163"/>
    <mergeCell ref="B164:C164"/>
    <mergeCell ref="B165:C165"/>
    <mergeCell ref="B166:C166"/>
    <mergeCell ref="B167:C167"/>
    <mergeCell ref="B168:C168"/>
    <mergeCell ref="B169:C169"/>
    <mergeCell ref="B170:C170"/>
    <mergeCell ref="M164:O164"/>
    <mergeCell ref="M165:O165"/>
    <mergeCell ref="M166:O166"/>
    <mergeCell ref="M167:O167"/>
    <mergeCell ref="M168:O168"/>
    <mergeCell ref="M169:O169"/>
    <mergeCell ref="M170:O170"/>
    <mergeCell ref="B160:C160"/>
    <mergeCell ref="M160:O160"/>
    <mergeCell ref="B161:C161"/>
    <mergeCell ref="M161:O161"/>
    <mergeCell ref="B162:C162"/>
    <mergeCell ref="M162:O162"/>
    <mergeCell ref="M163:O163"/>
    <mergeCell ref="M131:O131"/>
    <mergeCell ref="M132:O132"/>
    <mergeCell ref="M133:O133"/>
    <mergeCell ref="M134:O134"/>
    <mergeCell ref="M135:O135"/>
    <mergeCell ref="M136:O136"/>
    <mergeCell ref="M139:O139"/>
    <mergeCell ref="M140:O140"/>
    <mergeCell ref="M141:O141"/>
    <mergeCell ref="M142:O142"/>
    <mergeCell ref="M143:O143"/>
    <mergeCell ref="M144:O144"/>
    <mergeCell ref="M145:O145"/>
    <mergeCell ref="M146:O146"/>
    <mergeCell ref="M147:O147"/>
    <mergeCell ref="P139:T139"/>
    <mergeCell ref="P140:T153"/>
    <mergeCell ref="P156:T156"/>
    <mergeCell ref="P157:T170"/>
    <mergeCell ref="P119:R119"/>
    <mergeCell ref="P120:R120"/>
    <mergeCell ref="P121:R121"/>
    <mergeCell ref="P122:R122"/>
    <mergeCell ref="P124:T124"/>
    <mergeCell ref="P125:T136"/>
  </mergeCells>
  <conditionalFormatting sqref="I57:I68">
    <cfRule type="containsText" dxfId="62" priority="1" operator="containsText" text="5">
      <formula>NOT(ISERROR(SEARCH(("5"),(I57))))</formula>
    </cfRule>
    <cfRule type="containsText" dxfId="61" priority="2" operator="containsText" text="42">
      <formula>NOT(ISERROR(SEARCH(("42"),(I57))))</formula>
    </cfRule>
    <cfRule type="containsText" dxfId="60" priority="3" operator="containsText" text="Please fill in">
      <formula>NOT(ISERROR(SEARCH(("Please fill in"),(I57))))</formula>
    </cfRule>
  </conditionalFormatting>
  <dataValidations count="4">
    <dataValidation type="list" allowBlank="1" showErrorMessage="1" sqref="D48:D52 H57:H69" xr:uid="{00000000-0002-0000-1300-000001000000}">
      <formula1>Hippocampus!TypesOfTrainers</formula1>
    </dataValidation>
    <dataValidation type="list" allowBlank="1" showErrorMessage="1" sqref="B85:B88" xr:uid="{00000000-0002-0000-1300-000002000000}">
      <formula1>Hippocampus!LocationNames</formula1>
    </dataValidation>
    <dataValidation type="list" allowBlank="1" showErrorMessage="1" sqref="B9" xr:uid="{00000000-0002-0000-1300-000003000000}">
      <formula1>"yes,no"</formula1>
    </dataValidation>
    <dataValidation type="list" allowBlank="1" sqref="G48:G52" xr:uid="{00000000-0002-0000-13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300-000000000000}">
          <x14:formula1>
            <xm:f>Constants!$H$6:$H$12</xm:f>
          </x14:formula1>
          <xm:sqref>B57:B69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994"/>
  <sheetViews>
    <sheetView workbookViewId="0"/>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21.199218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1044</v>
      </c>
      <c r="C2" s="102"/>
      <c r="D2" s="17"/>
      <c r="E2" s="103" t="s">
        <v>685</v>
      </c>
      <c r="F2" s="528" t="s">
        <v>1068</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6</v>
      </c>
      <c r="C3" s="530"/>
      <c r="D3" s="17"/>
      <c r="E3" s="106" t="s">
        <v>687</v>
      </c>
      <c r="F3" s="623"/>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67</v>
      </c>
      <c r="C7" s="17" t="s">
        <v>1069</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1526.67</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SUM(IF(ISBLANK(Hercules!$A$37:$A$41),0,1))</f>
        <v>1</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SUM(Hercules!$B$37:$B$41)</f>
        <v>0</v>
      </c>
      <c r="C11" s="17" t="s">
        <v>1070</v>
      </c>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Hercules!LocationNames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Hercules!$D$45:$D$49="PT",Hercules!$E$45:$E$49+IF(Hercules!$G$45:$G$49="yes",1)))+SUM(IF(Hercules!$D$45:$D$49="Extern",Hercules!$E$45:$E$49+IF(Hercules!$G$45:$G$49="yes",1)))+SUM(IF(Hercules!$D$45:$D$49="PT-ZZP",Hercules!$E$45:$E$49+IF(Hercules!$G$45:$G$49="yes",1))))*Constants!B10</f>
        <v>1500</v>
      </c>
      <c r="N14" s="18"/>
      <c r="O14" s="18"/>
      <c r="P14" s="18"/>
      <c r="Q14" s="18"/>
      <c r="R14" s="17"/>
      <c r="S14" s="18"/>
      <c r="T14" s="18"/>
      <c r="U14" s="18"/>
      <c r="V14" s="18"/>
      <c r="W14" s="18"/>
      <c r="X14" s="18"/>
      <c r="Y14" s="18"/>
      <c r="Z14" s="18"/>
      <c r="AA14" s="18"/>
      <c r="AB14" s="18"/>
      <c r="AC14" s="18"/>
      <c r="AD14" s="17">
        <f t="shared" ref="AD14:BF14" si="0">SUMIF($B$66:$B$78,AD12,$F$66:$F$78)</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SUMIFS(Hercules!$F$54:$F$62,Hercules!$B$54:$B$62, B$14,Hercules!$H$54:$H$62,$A15)*(1+Constants!$B$7)</f>
        <v>0</v>
      </c>
      <c r="C15" s="17">
        <f>SUMIFS(Hercules!$F$54:$F$62,Hercules!$B$54:$B$62, C$14,Hercules!$H$54:$H$62,$A15)</f>
        <v>0</v>
      </c>
      <c r="D15" s="17">
        <f>SUMIFS(Hercules!$F$54:$F$62,Hercules!$B$54:$B$62, D$14,Hercules!$H$54:$H$62,$A15)*(1+Constants!$B$7)</f>
        <v>0</v>
      </c>
      <c r="E15" s="17">
        <f>SUMIFS(Hercules!$F$54:$F$62,Hercules!$B$54:$B$62, E$14,Hercules!$H$54:$H$62,$A15)*(1+Constants!$B$7)</f>
        <v>0</v>
      </c>
      <c r="F15" s="17">
        <f>SUMIFS(Hercules!$F$54:$F$62,Hercules!$B$54:$B$62, F$14,Hercules!$H$54:$H$62,$A15)*(1+Constants!$B$7)</f>
        <v>0</v>
      </c>
      <c r="G15" s="117" t="s">
        <v>319</v>
      </c>
      <c r="H15" s="17">
        <f>SUMIF(Hercules!$B$66:$B$79,"&lt;&gt;External",Hercules!$F$66:$F$79)</f>
        <v>0</v>
      </c>
      <c r="I15" s="118">
        <f>SUMIF(Hercules!$B$66:$B$79,"External",Hercules!$F$66:$F$79)</f>
        <v>129</v>
      </c>
      <c r="J15" s="119">
        <f>SUM(Hercules!$F$84:$F$97)</f>
        <v>26.67</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SUMIFS(Hercules!$F$54:$F$62,Hercules!$B$54:$B$62, B$14,Hercules!$H$54:$H$62,$A16)*(1+Constants!$B$9)</f>
        <v>0</v>
      </c>
      <c r="C16" s="17">
        <f>SUMIFS(Hercules!$F$54:$F$62,Hercules!$B$54:$B$62, C$14,Hercules!$H$54:$H$62,$A16)</f>
        <v>0</v>
      </c>
      <c r="D16" s="17">
        <f>SUMIFS(Hercules!$F$54:$F$62,Hercules!$B$54:$B$62, D$14,Hercules!$H$54:$H$62,$A16)*(1+Constants!$B$9)</f>
        <v>0</v>
      </c>
      <c r="E16" s="17">
        <f>SUMIFS(Hercules!$F$54:$F$62,Hercules!$B$54:$B$62, E$14,Hercules!$H$54:$H$62,$A16)*(1+Constants!$B$9)</f>
        <v>0</v>
      </c>
      <c r="F16" s="17">
        <f>SUMIFS(Hercules!$F$54:$F$62,Hercules!$B$54:$B$62, F$14,Hercules!$H$54:$H$62,$A16)*(1+Constants!$B$9)</f>
        <v>0</v>
      </c>
      <c r="G16" s="117" t="s">
        <v>35</v>
      </c>
      <c r="H16" s="122">
        <f>SUM(AD15:CA15)</f>
        <v>0</v>
      </c>
      <c r="I16" s="120">
        <f t="array" ref="I16">SUM(IF(Hercules!$B$66:$B$79="External",Hercules!$F$66:$F$79*Hercules!$H$66:$H$79,0))</f>
        <v>6450</v>
      </c>
      <c r="J16" s="123"/>
      <c r="K16" s="124"/>
      <c r="L16" s="121" t="s">
        <v>60</v>
      </c>
      <c r="M16" s="120">
        <f>J15-K15</f>
        <v>26.67</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SUMIFS(Hercules!$F$54:$F$62,Hercules!$B$54:$B$62, B$14,Hercules!$H$54:$H$62,$A17)*(1+Constants!$B$7)</f>
        <v>0</v>
      </c>
      <c r="C17" s="17">
        <f>SUMIFS(Hercules!$F$54:$F$62,Hercules!$B$54:$B$62, C$14,Hercules!$H$54:$H$62,$A17)</f>
        <v>0</v>
      </c>
      <c r="D17" s="17">
        <f>SUMIFS(Hercules!$F$54:$F$62,Hercules!$B$54:$B$62, D$14,Hercules!$H$54:$H$62,$A17)*(1+Constants!$B$7)</f>
        <v>0</v>
      </c>
      <c r="E17" s="17">
        <f>SUMIFS(Hercules!$F$54:$F$62,Hercules!$B$54:$B$62, E$14,Hercules!$H$54:$H$62,$A17)*(1+Constants!$B$7)</f>
        <v>0</v>
      </c>
      <c r="F17" s="17">
        <f>SUMIFS(Hercules!$F$54:$F$62,Hercules!$B$54:$B$62, F$14,Hercules!$H$54:$H$62,$A17)*(1+Constants!$B$7)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SUMIFS(Hercules!$F$54:$F$62,Hercules!$B$54:$B$62, B$14,Hercules!$H$54:$H$62,$A18)</f>
        <v>0</v>
      </c>
      <c r="C18" s="17">
        <f>SUMIFS(Hercules!$F$54:$F$62,Hercules!$B$54:$B$62, C$14,Hercules!$H$54:$H$62,$A18)</f>
        <v>0</v>
      </c>
      <c r="D18" s="17">
        <f>SUMIFS(Hercules!$F$54:$F$62,Hercules!$B$54:$B$62, D$14,Hercules!$H$54:$H$62,$A18)</f>
        <v>0</v>
      </c>
      <c r="E18" s="17">
        <f>SUMIFS(Hercules!$F$54:$F$62,Hercules!$B$54:$B$62, E$14,Hercules!$H$54:$H$62,$A18)</f>
        <v>0</v>
      </c>
      <c r="F18" s="17">
        <f>SUMIFS(Hercules!$F$54:$F$62,Hercules!$B$54:$B$62, F$14,Hercules!$H$54:$H$62,$A18)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SUMIFS(Hercules!$F$54:$F$62,Hercules!$B$54:$B$62, B$14,Hercules!$H$54:$H$62,$A19)</f>
        <v>0</v>
      </c>
      <c r="C19" s="17">
        <f>SUMIFS(Hercules!$F$54:$F$62,Hercules!$B$54:$B$62, C$14,Hercules!$H$54:$H$62,$A19)</f>
        <v>0</v>
      </c>
      <c r="D19" s="17">
        <f>SUMIFS(Hercules!$F$54:$F$62,Hercules!$B$54:$B$62, D$14,Hercules!$H$54:$H$62,$A19)</f>
        <v>129</v>
      </c>
      <c r="E19" s="17">
        <f>SUMIFS(Hercules!$F$54:$F$62,Hercules!$B$54:$B$62, E$14,Hercules!$H$54:$H$62,$A19)</f>
        <v>0</v>
      </c>
      <c r="F19" s="17">
        <f>SUMIFS(Hercules!$F$54:$F$62,Hercules!$B$54:$B$62, F$14,Hercules!$H$54:$H$62,$A19)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SUM(IF(Hercules!$B$54:$B$62=B$14,IF(Hercules!$H$54:$H$62="PT-ZZP",Hercules!$F$54:$F$62*Hercules!$I$54:$I$62*(1+Constants!$B$7),0),0))</f>
        <v>0</v>
      </c>
      <c r="C20" s="122">
        <f t="array" ref="C20">SUM(IF(Hercules!$B$54:$B$62=C$14,IF(Hercules!$H$54:$H$62="PT-ZZP",Hercules!$F$54:$F$62*Hercules!$I$54:$I$62,0),0))</f>
        <v>0</v>
      </c>
      <c r="D20" s="122">
        <f t="array" ref="D20">SUM(IF(Hercules!$B$54:$B$62=D$14,IF(Hercules!$H$54:$H$62="PT-ZZP",Hercules!$F$54:$F$62*Hercules!$I$54:$I$62*(1+Constants!$B$7),0),0))</f>
        <v>0</v>
      </c>
      <c r="E20" s="122">
        <f t="array" ref="E20">SUM(IF(Hercules!$B$54:$B$62=E$14,IF(Hercules!$H$54:$H$62="PT-ZZP",Hercules!$F$54:$F$62*Hercules!$I$54:$I$62*(1+Constants!$B$7),0),0))</f>
        <v>0</v>
      </c>
      <c r="F20" s="122">
        <f t="array" ref="F20">SUM(IF(Hercules!$B$54:$B$62=F$14,IF(Hercules!$H$54:$H$62="PT-ZZP",Hercules!$F$54:$F$62*Hercules!$I$54:$I$62*(1+Constants!$B$7),0),0))</f>
        <v>0</v>
      </c>
      <c r="G20" s="125"/>
      <c r="H20" s="17"/>
      <c r="I20" s="118"/>
      <c r="J20" s="123"/>
      <c r="K20" s="126"/>
      <c r="L20" s="121" t="s">
        <v>6</v>
      </c>
      <c r="M20" s="120">
        <f>SUM(M14:M19)</f>
        <v>1526.67</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SUM(IF(Hercules!$B$54:$B$62=B$14,IF(Hercules!$H$54:$H$62="Extern",Hercules!$F$54:$F$62*Hercules!$I$54:$I$62,0),0))</f>
        <v>0</v>
      </c>
      <c r="C21" s="122">
        <f t="array" ref="C21">SUM(IF(Hercules!$B$54:$B$62=C$14,IF(Hercules!$H$54:$H$62="Extern",Hercules!$F$54:$F$62*Hercules!$I$54:$I$62,0),0))</f>
        <v>0</v>
      </c>
      <c r="D21" s="122">
        <f t="array" ref="D21">SUM(IF(Hercules!$B$54:$B$62=D$14,IF(Hercules!$H$54:$H$62="Extern",Hercules!$F$54:$F$62*Hercules!$I$54:$I$62,0),0))</f>
        <v>7525</v>
      </c>
      <c r="E21" s="122">
        <f t="array" ref="E21">SUM(IF(Hercules!$B$54:$B$62=E$14,IF(Hercules!$H$54:$H$62="Extern",Hercules!$F$54:$F$62*Hercules!$I$54:$I$62,0),0))</f>
        <v>0</v>
      </c>
      <c r="F21" s="120">
        <f t="array" ref="F21">SUM(IF(Hercules!$B$54:$B$62=F$14,IF(Hercules!$H$54:$H$62="Extern",Hercules!$F$54:$F$62*Hercules!$I$54:$I$62,0),0))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Hercules!$F$54:$F$62,Hercules!$B$54:$B$62,"Mentorship",Hercules!$H$54:$H$62,"PT-V")*Constants!B8+SUMIFS(Hercules!$F$54:$F$62,Hercules!$B$54:$B$62,"Mentorship",Hercules!$H$54:$H$62,"PT")*Constants!B6+SUMPRODUCT(IF(Hercules!$B$54:$B$62="Mentorship",IF(Hercules!$H$54:$H$62="PT-ZZP",Hercules!$F$54:$F$62*Hercules!$I$54:$I$62,0)))</f>
        <v>0</v>
      </c>
    </row>
    <row r="23" spans="1:31" ht="15" customHeight="1">
      <c r="A23" s="133" t="s">
        <v>321</v>
      </c>
      <c r="B23" s="552"/>
      <c r="C23" s="552"/>
      <c r="D23" s="552"/>
      <c r="E23" s="552">
        <f>SUMIF(Hercules!$B$54:$B$62,"External Trainer Course",Hercules!$I$54:$I$62)</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1071</v>
      </c>
      <c r="B37" s="85" t="s">
        <v>1072</v>
      </c>
      <c r="C37" s="150">
        <v>3</v>
      </c>
      <c r="D37" s="150">
        <v>43</v>
      </c>
      <c r="E37" s="150" t="s">
        <v>1073</v>
      </c>
      <c r="F37" s="230" t="s">
        <v>342</v>
      </c>
      <c r="G37" s="147" t="s">
        <v>1074</v>
      </c>
      <c r="H37" s="736"/>
      <c r="I37" s="699"/>
      <c r="J37" s="737"/>
      <c r="K37" s="17"/>
      <c r="L37" s="17"/>
      <c r="M37" s="17"/>
      <c r="N37" s="17"/>
      <c r="O37" s="17"/>
      <c r="P37" s="17"/>
      <c r="Q37" s="17"/>
      <c r="R37" s="17"/>
      <c r="S37" s="17"/>
      <c r="T37" s="17"/>
      <c r="U37" s="17"/>
      <c r="V37" s="17"/>
      <c r="W37" s="17"/>
      <c r="X37" s="17"/>
      <c r="Y37" s="18"/>
      <c r="Z37" s="17"/>
      <c r="AA37" s="17"/>
    </row>
    <row r="38" spans="1:58" ht="14.25" customHeight="1">
      <c r="A38" s="146"/>
      <c r="B38" s="85"/>
      <c r="C38" s="150"/>
      <c r="D38" s="150"/>
      <c r="E38" s="151"/>
      <c r="F38" s="152"/>
      <c r="G38" s="147"/>
      <c r="H38" s="699"/>
      <c r="I38" s="699"/>
      <c r="J38" s="737"/>
      <c r="K38" s="17"/>
      <c r="L38" s="17"/>
      <c r="M38" s="17"/>
      <c r="N38" s="17"/>
      <c r="O38" s="17"/>
      <c r="P38" s="17"/>
      <c r="Q38" s="17"/>
      <c r="R38" s="17"/>
      <c r="S38" s="17"/>
      <c r="T38" s="17"/>
      <c r="U38" s="17"/>
      <c r="V38" s="17"/>
      <c r="W38" s="17"/>
      <c r="X38" s="17"/>
      <c r="Y38" s="18"/>
      <c r="Z38" s="17"/>
      <c r="AA38" s="17"/>
    </row>
    <row r="39" spans="1:58" ht="15.75" customHeight="1">
      <c r="A39" s="17"/>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t="s">
        <v>1071</v>
      </c>
      <c r="B45" s="85" t="s">
        <v>1072</v>
      </c>
      <c r="C45" s="150" t="s">
        <v>1075</v>
      </c>
      <c r="D45" s="150" t="s">
        <v>108</v>
      </c>
      <c r="E45" s="152">
        <v>3</v>
      </c>
      <c r="F45" s="152">
        <v>3</v>
      </c>
      <c r="G45" s="17"/>
      <c r="H45" s="153" t="s">
        <v>103</v>
      </c>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c r="E46" s="151"/>
      <c r="F46" s="152"/>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162" t="s">
        <v>1076</v>
      </c>
      <c r="B54" s="163" t="s">
        <v>103</v>
      </c>
      <c r="C54" s="152">
        <v>43</v>
      </c>
      <c r="D54" s="152">
        <v>1</v>
      </c>
      <c r="E54" s="152">
        <v>1</v>
      </c>
      <c r="F54" s="152">
        <v>43</v>
      </c>
      <c r="G54" s="231" t="s">
        <v>1075</v>
      </c>
      <c r="H54" s="163" t="s">
        <v>108</v>
      </c>
      <c r="I54" s="186">
        <v>70</v>
      </c>
      <c r="J54" s="17" t="s">
        <v>1077</v>
      </c>
      <c r="K54" s="723"/>
      <c r="L54" s="699"/>
      <c r="M54" s="724"/>
      <c r="N54" s="17"/>
      <c r="O54" s="17"/>
      <c r="P54" s="17"/>
      <c r="Q54" s="17"/>
      <c r="R54" s="17"/>
      <c r="S54" s="17"/>
      <c r="T54" s="17"/>
      <c r="U54" s="17"/>
      <c r="V54" s="17"/>
      <c r="W54" s="17"/>
      <c r="X54" s="17"/>
      <c r="Y54" s="17"/>
      <c r="Z54" s="17"/>
      <c r="AA54" s="17"/>
      <c r="AB54" s="17"/>
    </row>
    <row r="55" spans="1:30" ht="15.75" customHeight="1">
      <c r="A55" s="17" t="s">
        <v>1078</v>
      </c>
      <c r="B55" s="163" t="s">
        <v>103</v>
      </c>
      <c r="C55" s="152">
        <v>43</v>
      </c>
      <c r="D55" s="152">
        <v>1</v>
      </c>
      <c r="E55" s="152">
        <v>1</v>
      </c>
      <c r="F55" s="152">
        <v>43</v>
      </c>
      <c r="G55" s="231" t="s">
        <v>1075</v>
      </c>
      <c r="H55" s="163" t="s">
        <v>108</v>
      </c>
      <c r="I55" s="186">
        <v>70</v>
      </c>
      <c r="J55" s="17" t="s">
        <v>1077</v>
      </c>
      <c r="K55" s="725"/>
      <c r="L55" s="699"/>
      <c r="M55" s="724"/>
      <c r="N55" s="17"/>
      <c r="O55" s="17"/>
      <c r="P55" s="17"/>
      <c r="Q55" s="17"/>
      <c r="R55" s="17"/>
      <c r="S55" s="17"/>
      <c r="T55" s="17"/>
      <c r="U55" s="17"/>
      <c r="V55" s="17"/>
      <c r="W55" s="17"/>
      <c r="X55" s="17"/>
      <c r="Y55" s="17"/>
      <c r="Z55" s="17"/>
      <c r="AA55" s="17"/>
      <c r="AB55" s="17"/>
    </row>
    <row r="56" spans="1:30" ht="14.25" customHeight="1">
      <c r="A56" s="162" t="s">
        <v>1079</v>
      </c>
      <c r="B56" s="163" t="s">
        <v>103</v>
      </c>
      <c r="C56" s="152">
        <v>43</v>
      </c>
      <c r="D56" s="152">
        <v>1</v>
      </c>
      <c r="E56" s="152">
        <v>1</v>
      </c>
      <c r="F56" s="152">
        <v>43</v>
      </c>
      <c r="G56" s="163" t="s">
        <v>1075</v>
      </c>
      <c r="H56" s="163" t="s">
        <v>108</v>
      </c>
      <c r="I56" s="186">
        <v>35</v>
      </c>
      <c r="J56" s="17" t="s">
        <v>1080</v>
      </c>
      <c r="K56" s="725"/>
      <c r="L56" s="699"/>
      <c r="M56" s="724"/>
      <c r="N56" s="17"/>
      <c r="O56" s="17"/>
      <c r="P56" s="17"/>
      <c r="Q56" s="17"/>
      <c r="R56" s="17"/>
      <c r="S56" s="17"/>
      <c r="T56" s="17"/>
      <c r="U56" s="17"/>
      <c r="V56" s="17"/>
      <c r="W56" s="17"/>
      <c r="X56" s="17"/>
      <c r="Y56" s="17"/>
      <c r="Z56" s="17"/>
      <c r="AA56" s="17"/>
      <c r="AB56" s="17"/>
    </row>
    <row r="57" spans="1:30" ht="15.75" customHeight="1">
      <c r="A57" s="162"/>
      <c r="B57" s="163"/>
      <c r="C57" s="152"/>
      <c r="D57" s="152"/>
      <c r="E57" s="152"/>
      <c r="F57" s="152">
        <f>Hercules!$E57*Hercules!$C57</f>
        <v>0</v>
      </c>
      <c r="G57" s="163"/>
      <c r="H57" s="163"/>
      <c r="I57" s="186">
        <f t="shared" ref="I57:I62" si="2">IF(H57 = "PT-V","n/a",IF(H57 = "PT","n/a",IF(H57 = "RT","n/a",IF(OR(H57 = "Extern",H57 = "PT-ZZP"), "Please fill in", 0))))</f>
        <v>0</v>
      </c>
      <c r="J57" s="17"/>
      <c r="K57" s="725"/>
      <c r="L57" s="699"/>
      <c r="M57" s="724"/>
      <c r="N57" s="17"/>
      <c r="O57" s="17"/>
      <c r="P57" s="17"/>
      <c r="Q57" s="17"/>
      <c r="R57" s="17"/>
      <c r="S57" s="17"/>
      <c r="T57" s="17"/>
      <c r="U57" s="17"/>
      <c r="V57" s="17"/>
      <c r="W57" s="17"/>
      <c r="X57" s="17"/>
      <c r="Y57" s="17"/>
      <c r="Z57" s="17"/>
      <c r="AA57" s="17"/>
      <c r="AB57" s="17"/>
    </row>
    <row r="58" spans="1:30" ht="15.75" customHeight="1">
      <c r="A58" s="162"/>
      <c r="B58" s="163"/>
      <c r="C58" s="152"/>
      <c r="D58" s="152"/>
      <c r="E58" s="152"/>
      <c r="F58" s="152">
        <f>Hercules!$E58*Hercules!$C58</f>
        <v>0</v>
      </c>
      <c r="G58" s="163"/>
      <c r="H58" s="163"/>
      <c r="I58" s="186">
        <f t="shared" si="2"/>
        <v>0</v>
      </c>
      <c r="J58" s="17"/>
      <c r="K58" s="725"/>
      <c r="L58" s="699"/>
      <c r="M58" s="724"/>
      <c r="N58" s="17"/>
      <c r="O58" s="17"/>
      <c r="P58" s="17"/>
      <c r="Q58" s="17"/>
      <c r="R58" s="17"/>
      <c r="S58" s="17"/>
      <c r="T58" s="17"/>
      <c r="U58" s="17"/>
      <c r="V58" s="17"/>
      <c r="W58" s="17"/>
      <c r="X58" s="17"/>
      <c r="Y58" s="17"/>
      <c r="Z58" s="17"/>
      <c r="AA58" s="17"/>
      <c r="AB58" s="17"/>
    </row>
    <row r="59" spans="1:30" ht="15.75" customHeight="1">
      <c r="A59" s="17"/>
      <c r="B59" s="163"/>
      <c r="C59" s="85"/>
      <c r="D59" s="85"/>
      <c r="E59" s="152"/>
      <c r="F59" s="152">
        <f>Hercules!$E59*Hercules!$C59</f>
        <v>0</v>
      </c>
      <c r="G59" s="17"/>
      <c r="H59" s="163"/>
      <c r="I59" s="186">
        <f t="shared" si="2"/>
        <v>0</v>
      </c>
      <c r="J59" s="17"/>
      <c r="K59" s="725"/>
      <c r="L59" s="699"/>
      <c r="M59" s="724"/>
      <c r="N59" s="17"/>
      <c r="O59" s="17"/>
      <c r="P59" s="17"/>
      <c r="Q59" s="17"/>
      <c r="R59" s="17"/>
      <c r="S59" s="17"/>
      <c r="T59" s="17"/>
      <c r="U59" s="17"/>
      <c r="V59" s="17"/>
      <c r="W59" s="17"/>
      <c r="X59" s="17"/>
      <c r="Y59" s="17"/>
      <c r="Z59" s="17"/>
      <c r="AA59" s="17"/>
      <c r="AB59" s="17"/>
    </row>
    <row r="60" spans="1:30" ht="15.75" customHeight="1">
      <c r="A60" s="17"/>
      <c r="B60" s="163"/>
      <c r="C60" s="85"/>
      <c r="D60" s="85"/>
      <c r="E60" s="152"/>
      <c r="F60" s="152">
        <f>Hercules!$E60*Hercules!$C60</f>
        <v>0</v>
      </c>
      <c r="G60" s="17"/>
      <c r="H60" s="163"/>
      <c r="I60" s="186">
        <f t="shared" si="2"/>
        <v>0</v>
      </c>
      <c r="J60" s="17"/>
      <c r="K60" s="725"/>
      <c r="L60" s="699"/>
      <c r="M60" s="724"/>
      <c r="N60" s="17"/>
      <c r="O60" s="17"/>
      <c r="P60" s="17"/>
      <c r="Q60" s="17"/>
      <c r="R60" s="17"/>
      <c r="S60" s="17"/>
      <c r="T60" s="17"/>
      <c r="U60" s="17"/>
      <c r="V60" s="17"/>
      <c r="W60" s="17"/>
      <c r="X60" s="17"/>
      <c r="Y60" s="17"/>
      <c r="Z60" s="17"/>
      <c r="AA60" s="17"/>
      <c r="AB60" s="17"/>
    </row>
    <row r="61" spans="1:30" ht="15.75" customHeight="1">
      <c r="A61" s="17"/>
      <c r="B61" s="163"/>
      <c r="C61" s="85"/>
      <c r="D61" s="85"/>
      <c r="E61" s="152"/>
      <c r="F61" s="152">
        <f>Hercules!$E61*Hercules!$C61</f>
        <v>0</v>
      </c>
      <c r="G61" s="17"/>
      <c r="H61" s="163"/>
      <c r="I61" s="186">
        <f t="shared" si="2"/>
        <v>0</v>
      </c>
      <c r="J61" s="17"/>
      <c r="K61" s="725"/>
      <c r="L61" s="699"/>
      <c r="M61" s="724"/>
      <c r="N61" s="17"/>
      <c r="O61" s="17"/>
      <c r="P61" s="17"/>
      <c r="Q61" s="17"/>
      <c r="R61" s="17"/>
      <c r="S61" s="17"/>
      <c r="T61" s="17"/>
      <c r="U61" s="17"/>
      <c r="V61" s="17"/>
      <c r="W61" s="17"/>
      <c r="X61" s="17"/>
      <c r="Y61" s="17"/>
      <c r="Z61" s="17"/>
      <c r="AA61" s="17"/>
      <c r="AB61" s="17"/>
    </row>
    <row r="62" spans="1:30" ht="15.75" customHeight="1">
      <c r="A62" s="167"/>
      <c r="B62" s="163"/>
      <c r="C62" s="556"/>
      <c r="D62" s="557"/>
      <c r="E62" s="558"/>
      <c r="F62" s="558">
        <f>Hercules!$E62*Hercules!$C62</f>
        <v>0</v>
      </c>
      <c r="G62" s="158"/>
      <c r="H62" s="158"/>
      <c r="I62" s="232">
        <f t="shared" si="2"/>
        <v>0</v>
      </c>
      <c r="J62" s="554"/>
      <c r="K62" s="726"/>
      <c r="L62" s="717"/>
      <c r="M62" s="727"/>
      <c r="N62" s="17"/>
      <c r="O62" s="17"/>
      <c r="P62" s="17"/>
      <c r="Q62" s="17"/>
      <c r="R62" s="17"/>
      <c r="S62" s="17"/>
      <c r="T62" s="17"/>
      <c r="U62" s="17"/>
      <c r="V62" s="17"/>
      <c r="W62" s="17"/>
      <c r="X62" s="17"/>
      <c r="Y62" s="17"/>
      <c r="Z62" s="17"/>
      <c r="AA62" s="17"/>
      <c r="AB62" s="17"/>
    </row>
    <row r="63" spans="1:30"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row>
    <row r="64" spans="1:30" ht="15.75" customHeight="1">
      <c r="A64" s="560" t="s">
        <v>382</v>
      </c>
      <c r="B64" s="17"/>
      <c r="C64" s="17"/>
      <c r="D64" s="17"/>
      <c r="E64" s="17"/>
      <c r="F64" s="17"/>
      <c r="G64" s="17"/>
      <c r="H64" s="17"/>
      <c r="I64" s="169"/>
      <c r="J64" s="169"/>
      <c r="K64" s="169"/>
      <c r="L64" s="169"/>
      <c r="M64" s="17"/>
      <c r="N64" s="17"/>
      <c r="O64" s="17"/>
      <c r="P64" s="17"/>
      <c r="Q64" s="17"/>
      <c r="R64" s="17"/>
      <c r="S64" s="17"/>
      <c r="T64" s="17"/>
      <c r="U64" s="17"/>
      <c r="V64" s="17"/>
      <c r="W64" s="17"/>
      <c r="X64" s="17"/>
      <c r="Y64" s="17"/>
      <c r="Z64" s="17"/>
      <c r="AA64" s="17"/>
      <c r="AB64" s="17"/>
      <c r="AC64" s="17"/>
      <c r="AD64" s="17"/>
    </row>
    <row r="65" spans="1:30" ht="15.75" customHeight="1">
      <c r="A65" s="170" t="s">
        <v>358</v>
      </c>
      <c r="B65" s="161" t="s">
        <v>383</v>
      </c>
      <c r="C65" s="161" t="s">
        <v>384</v>
      </c>
      <c r="D65" s="161" t="s">
        <v>385</v>
      </c>
      <c r="E65" s="161" t="s">
        <v>386</v>
      </c>
      <c r="F65" s="161" t="s">
        <v>387</v>
      </c>
      <c r="G65" s="161" t="s">
        <v>388</v>
      </c>
      <c r="H65" s="161" t="s">
        <v>365</v>
      </c>
      <c r="I65" s="16" t="s">
        <v>389</v>
      </c>
      <c r="J65" s="728" t="s">
        <v>390</v>
      </c>
      <c r="K65" s="729"/>
      <c r="L65" s="729"/>
      <c r="M65" s="729"/>
      <c r="N65" s="730"/>
      <c r="O65" s="712" t="s">
        <v>322</v>
      </c>
      <c r="P65" s="713"/>
      <c r="Q65" s="17"/>
      <c r="R65" s="17"/>
      <c r="S65" s="17"/>
      <c r="T65" s="17"/>
      <c r="U65" s="17"/>
      <c r="V65" s="17"/>
      <c r="W65" s="17"/>
      <c r="X65" s="17"/>
      <c r="Y65" s="17"/>
      <c r="Z65" s="17"/>
      <c r="AA65" s="17"/>
    </row>
    <row r="66" spans="1:30" ht="15.75" customHeight="1">
      <c r="A66" s="162" t="s">
        <v>1081</v>
      </c>
      <c r="B66" s="17" t="s">
        <v>92</v>
      </c>
      <c r="C66" s="85" t="s">
        <v>399</v>
      </c>
      <c r="D66" s="152">
        <v>1</v>
      </c>
      <c r="E66" s="151">
        <v>43</v>
      </c>
      <c r="F66" s="180">
        <f>Hercules!$D66*Hercules!$E66</f>
        <v>43</v>
      </c>
      <c r="G66" s="151">
        <v>3</v>
      </c>
      <c r="H66" s="179">
        <v>50</v>
      </c>
      <c r="I66" s="179"/>
      <c r="J66" s="731"/>
      <c r="K66" s="699"/>
      <c r="L66" s="699"/>
      <c r="M66" s="699"/>
      <c r="N66" s="724"/>
      <c r="O66" s="732" t="s">
        <v>395</v>
      </c>
      <c r="P66" s="733"/>
      <c r="Q66" s="17"/>
      <c r="R66" s="17"/>
      <c r="S66" s="17"/>
      <c r="T66" s="17"/>
      <c r="U66" s="17"/>
      <c r="V66" s="17"/>
      <c r="W66" s="17"/>
      <c r="X66" s="17"/>
      <c r="Y66" s="17"/>
      <c r="Z66" s="17"/>
      <c r="AA66" s="17"/>
    </row>
    <row r="67" spans="1:30" ht="15.75" customHeight="1">
      <c r="A67" s="17" t="s">
        <v>1082</v>
      </c>
      <c r="B67" s="17" t="s">
        <v>92</v>
      </c>
      <c r="C67" s="85" t="s">
        <v>397</v>
      </c>
      <c r="D67" s="152">
        <v>1</v>
      </c>
      <c r="E67" s="151">
        <v>43</v>
      </c>
      <c r="F67" s="180">
        <f>Hercules!$D67*Hercules!$E67</f>
        <v>43</v>
      </c>
      <c r="G67" s="151">
        <v>3</v>
      </c>
      <c r="H67" s="179">
        <v>50</v>
      </c>
      <c r="I67" s="179"/>
      <c r="J67" s="725"/>
      <c r="K67" s="699"/>
      <c r="L67" s="699"/>
      <c r="M67" s="699"/>
      <c r="N67" s="724"/>
      <c r="O67" s="725"/>
      <c r="P67" s="699"/>
      <c r="Q67" s="17"/>
      <c r="R67" s="17"/>
      <c r="S67" s="17"/>
      <c r="T67" s="17"/>
      <c r="U67" s="17"/>
      <c r="V67" s="17"/>
      <c r="W67" s="17"/>
      <c r="X67" s="17"/>
      <c r="Y67" s="17"/>
      <c r="Z67" s="17"/>
      <c r="AA67" s="17"/>
    </row>
    <row r="68" spans="1:30" ht="15.75" customHeight="1">
      <c r="A68" s="17" t="s">
        <v>1083</v>
      </c>
      <c r="B68" s="17" t="s">
        <v>92</v>
      </c>
      <c r="C68" s="85" t="s">
        <v>398</v>
      </c>
      <c r="D68" s="152">
        <v>1</v>
      </c>
      <c r="E68" s="151">
        <v>43</v>
      </c>
      <c r="F68" s="180">
        <f>Hercules!$D68*Hercules!$E68</f>
        <v>43</v>
      </c>
      <c r="G68" s="151">
        <v>3</v>
      </c>
      <c r="H68" s="179">
        <v>50</v>
      </c>
      <c r="I68" s="179"/>
      <c r="J68" s="725"/>
      <c r="K68" s="699"/>
      <c r="L68" s="699"/>
      <c r="M68" s="699"/>
      <c r="N68" s="724"/>
      <c r="O68" s="725"/>
      <c r="P68" s="699"/>
      <c r="Q68" s="17"/>
      <c r="R68" s="17"/>
      <c r="S68" s="17"/>
      <c r="T68" s="17"/>
      <c r="U68" s="17"/>
      <c r="V68" s="17"/>
      <c r="W68" s="17"/>
      <c r="X68" s="17"/>
      <c r="Y68" s="17"/>
      <c r="Z68" s="17"/>
      <c r="AA68" s="17"/>
    </row>
    <row r="69" spans="1:30" ht="15.75" customHeight="1">
      <c r="A69" s="162"/>
      <c r="B69" s="17"/>
      <c r="C69" s="85"/>
      <c r="D69" s="152"/>
      <c r="E69" s="151"/>
      <c r="F69" s="180">
        <f>Hercules!$D69*Hercules!$E69</f>
        <v>0</v>
      </c>
      <c r="G69" s="151"/>
      <c r="H69" s="179" t="str">
        <f>IF(Hercules!$B69= "","-",IF(Hercules!$B69= "External","Specify location tariff", "Campus buy-off"))</f>
        <v>-</v>
      </c>
      <c r="I69" s="179"/>
      <c r="J69" s="725"/>
      <c r="K69" s="699"/>
      <c r="L69" s="699"/>
      <c r="M69" s="699"/>
      <c r="N69" s="724"/>
      <c r="O69" s="725"/>
      <c r="P69" s="699"/>
      <c r="Q69" s="17"/>
      <c r="R69" s="17"/>
      <c r="S69" s="17"/>
      <c r="T69" s="17"/>
      <c r="U69" s="17"/>
      <c r="V69" s="17"/>
      <c r="W69" s="17"/>
      <c r="X69" s="17"/>
      <c r="Y69" s="17"/>
      <c r="Z69" s="17"/>
      <c r="AA69" s="17"/>
    </row>
    <row r="70" spans="1:30" ht="15.75" customHeight="1">
      <c r="A70" s="17"/>
      <c r="B70" s="17"/>
      <c r="C70" s="85"/>
      <c r="D70" s="152"/>
      <c r="E70" s="151"/>
      <c r="F70" s="180">
        <f>Hercules!$D70*Hercules!$E70</f>
        <v>0</v>
      </c>
      <c r="G70" s="151"/>
      <c r="H70" s="179" t="str">
        <f>IF(Hercules!$B70= "","-",IF(Hercules!$B70= "External","Specify location tariff", "Campus buy-off"))</f>
        <v>-</v>
      </c>
      <c r="I70" s="179"/>
      <c r="J70" s="725"/>
      <c r="K70" s="699"/>
      <c r="L70" s="699"/>
      <c r="M70" s="699"/>
      <c r="N70" s="724"/>
      <c r="O70" s="725"/>
      <c r="P70" s="699"/>
      <c r="Q70" s="17"/>
      <c r="R70" s="17"/>
      <c r="S70" s="17"/>
      <c r="T70" s="17"/>
      <c r="U70" s="17"/>
      <c r="V70" s="17"/>
      <c r="W70" s="17"/>
      <c r="X70" s="17"/>
      <c r="Y70" s="17"/>
      <c r="Z70" s="17"/>
      <c r="AA70" s="17"/>
    </row>
    <row r="71" spans="1:30" ht="15.75" customHeight="1">
      <c r="A71" s="162"/>
      <c r="B71" s="17"/>
      <c r="C71" s="85"/>
      <c r="D71" s="152"/>
      <c r="E71" s="151"/>
      <c r="F71" s="180">
        <f>Hercules!$D71*Hercules!$E71</f>
        <v>0</v>
      </c>
      <c r="G71" s="151"/>
      <c r="H71" s="179" t="str">
        <f>IF(Hercules!$B71= "","-",IF(Hercules!$B71= "External","Specify location tariff", "Campus buy-off"))</f>
        <v>-</v>
      </c>
      <c r="I71" s="179"/>
      <c r="J71" s="725"/>
      <c r="K71" s="699"/>
      <c r="L71" s="699"/>
      <c r="M71" s="699"/>
      <c r="N71" s="724"/>
      <c r="O71" s="725"/>
      <c r="P71" s="699"/>
      <c r="Q71" s="17"/>
      <c r="R71" s="17"/>
      <c r="S71" s="17"/>
      <c r="T71" s="17"/>
      <c r="U71" s="17"/>
      <c r="V71" s="17"/>
      <c r="W71" s="17"/>
      <c r="X71" s="17"/>
      <c r="Y71" s="17"/>
      <c r="Z71" s="17"/>
      <c r="AA71" s="17"/>
    </row>
    <row r="72" spans="1:30" ht="15.75" customHeight="1">
      <c r="A72" s="17"/>
      <c r="B72" s="17"/>
      <c r="C72" s="85"/>
      <c r="D72" s="152"/>
      <c r="E72" s="151"/>
      <c r="F72" s="180">
        <f>Hercules!$D72*Hercules!$E72</f>
        <v>0</v>
      </c>
      <c r="G72" s="151"/>
      <c r="H72" s="179" t="str">
        <f>IF(Hercules!$B72= "","-",IF(Hercules!$B72= "External","Specify location tariff", "Campus buy-off"))</f>
        <v>-</v>
      </c>
      <c r="I72" s="179"/>
      <c r="J72" s="725"/>
      <c r="K72" s="699"/>
      <c r="L72" s="699"/>
      <c r="M72" s="699"/>
      <c r="N72" s="724"/>
      <c r="O72" s="725"/>
      <c r="P72" s="699"/>
      <c r="Q72" s="17"/>
      <c r="R72" s="17"/>
      <c r="S72" s="17"/>
      <c r="T72" s="17"/>
      <c r="U72" s="17"/>
      <c r="V72" s="17"/>
      <c r="W72" s="17"/>
      <c r="X72" s="17"/>
      <c r="Y72" s="17"/>
      <c r="Z72" s="17"/>
      <c r="AA72" s="17"/>
    </row>
    <row r="73" spans="1:30" ht="15.75" customHeight="1">
      <c r="A73" s="17"/>
      <c r="B73" s="17"/>
      <c r="C73" s="85"/>
      <c r="D73" s="152"/>
      <c r="E73" s="151"/>
      <c r="F73" s="180">
        <f>Hercules!$D73*Hercules!$E73</f>
        <v>0</v>
      </c>
      <c r="G73" s="151"/>
      <c r="H73" s="179" t="str">
        <f>IF(Hercules!$B73= "","-",IF(Hercules!$B73= "External","Specify location tariff", "Campus buy-off"))</f>
        <v>-</v>
      </c>
      <c r="I73" s="179"/>
      <c r="J73" s="725"/>
      <c r="K73" s="699"/>
      <c r="L73" s="699"/>
      <c r="M73" s="699"/>
      <c r="N73" s="724"/>
      <c r="O73" s="725"/>
      <c r="P73" s="699"/>
      <c r="Q73" s="17"/>
      <c r="R73" s="17"/>
      <c r="S73" s="17"/>
      <c r="T73" s="17"/>
      <c r="U73" s="17"/>
      <c r="V73" s="17"/>
      <c r="W73" s="17"/>
      <c r="X73" s="17"/>
      <c r="Y73" s="17"/>
      <c r="Z73" s="17"/>
      <c r="AA73" s="17"/>
    </row>
    <row r="74" spans="1:30" ht="15.75" customHeight="1">
      <c r="A74" s="17"/>
      <c r="B74" s="17"/>
      <c r="C74" s="85"/>
      <c r="D74" s="152"/>
      <c r="E74" s="151"/>
      <c r="F74" s="180">
        <f>Hercules!$D74*Hercules!$E74</f>
        <v>0</v>
      </c>
      <c r="G74" s="151"/>
      <c r="H74" s="179" t="str">
        <f>IF(Hercules!$B74= "","-",IF(Hercules!$B74= "External","Specify location tariff", "Campus buy-off"))</f>
        <v>-</v>
      </c>
      <c r="I74" s="179"/>
      <c r="J74" s="725"/>
      <c r="K74" s="699"/>
      <c r="L74" s="699"/>
      <c r="M74" s="699"/>
      <c r="N74" s="724"/>
      <c r="O74" s="725"/>
      <c r="P74" s="699"/>
      <c r="Q74" s="17"/>
      <c r="R74" s="17"/>
      <c r="S74" s="17"/>
      <c r="T74" s="17"/>
      <c r="U74" s="17"/>
      <c r="V74" s="17"/>
      <c r="W74" s="17"/>
      <c r="X74" s="17"/>
      <c r="Y74" s="17"/>
      <c r="Z74" s="17"/>
      <c r="AA74" s="17"/>
    </row>
    <row r="75" spans="1:30" ht="15.75" customHeight="1">
      <c r="A75" s="17"/>
      <c r="B75" s="17"/>
      <c r="C75" s="85"/>
      <c r="D75" s="152"/>
      <c r="E75" s="151"/>
      <c r="F75" s="180">
        <f>Hercules!$D75*Hercules!$E75</f>
        <v>0</v>
      </c>
      <c r="G75" s="151"/>
      <c r="H75" s="179" t="str">
        <f>IF(Hercules!$B75= "","-",IF(Hercules!$B75= "External","Specify location tariff", "Campus buy-off"))</f>
        <v>-</v>
      </c>
      <c r="I75" s="179"/>
      <c r="J75" s="725"/>
      <c r="K75" s="699"/>
      <c r="L75" s="699"/>
      <c r="M75" s="699"/>
      <c r="N75" s="724"/>
      <c r="O75" s="725"/>
      <c r="P75" s="699"/>
      <c r="Q75" s="17"/>
      <c r="R75" s="17"/>
      <c r="S75" s="17"/>
      <c r="T75" s="17"/>
      <c r="U75" s="17"/>
      <c r="V75" s="17"/>
      <c r="W75" s="17"/>
      <c r="X75" s="17"/>
      <c r="Y75" s="17"/>
      <c r="Z75" s="17"/>
      <c r="AA75" s="17"/>
    </row>
    <row r="76" spans="1:30" ht="15.75" customHeight="1">
      <c r="A76" s="17"/>
      <c r="B76" s="17"/>
      <c r="C76" s="85"/>
      <c r="D76" s="152"/>
      <c r="E76" s="151"/>
      <c r="F76" s="180">
        <f>Hercules!$D76*Hercules!$E76</f>
        <v>0</v>
      </c>
      <c r="G76" s="151"/>
      <c r="H76" s="179" t="str">
        <f>IF(Hercules!$B76= "","-",IF(Hercules!$B76= "External","Specify location tariff", "Campus buy-off"))</f>
        <v>-</v>
      </c>
      <c r="I76" s="179"/>
      <c r="J76" s="725"/>
      <c r="K76" s="699"/>
      <c r="L76" s="699"/>
      <c r="M76" s="699"/>
      <c r="N76" s="724"/>
      <c r="O76" s="725"/>
      <c r="P76" s="699"/>
      <c r="Q76" s="17"/>
      <c r="R76" s="17"/>
      <c r="S76" s="17"/>
      <c r="T76" s="17"/>
      <c r="U76" s="17"/>
      <c r="V76" s="17"/>
      <c r="W76" s="17"/>
      <c r="X76" s="17"/>
      <c r="Y76" s="17"/>
      <c r="Z76" s="17"/>
      <c r="AA76" s="17"/>
    </row>
    <row r="77" spans="1:30" ht="15.75" customHeight="1">
      <c r="A77" s="17"/>
      <c r="B77" s="17"/>
      <c r="C77" s="85"/>
      <c r="D77" s="152"/>
      <c r="E77" s="151"/>
      <c r="F77" s="180">
        <f>Hercules!$D77*Hercules!$E77</f>
        <v>0</v>
      </c>
      <c r="G77" s="151"/>
      <c r="H77" s="179" t="str">
        <f>IF(Hercules!$B77= "","-",IF(Hercules!$B77= "External","Specify location tariff", "Campus buy-off"))</f>
        <v>-</v>
      </c>
      <c r="I77" s="179"/>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151"/>
      <c r="F78" s="180">
        <f>Hercules!$D78*Hercules!$E78</f>
        <v>0</v>
      </c>
      <c r="G78" s="151"/>
      <c r="H78" s="179" t="str">
        <f>IF(Hercules!$B78= "","-",IF(Hercules!$B78=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67"/>
      <c r="B79" s="17"/>
      <c r="C79" s="557"/>
      <c r="D79" s="558"/>
      <c r="E79" s="556"/>
      <c r="F79" s="555">
        <f>Hercules!$D79*Hercules!$E79</f>
        <v>0</v>
      </c>
      <c r="G79" s="556"/>
      <c r="H79" s="557" t="str">
        <f>IF(Hercules!$B79= "","-",IF(Hercules!$B79= "External","Specify location tariff", "Campus buy-off"))</f>
        <v>-</v>
      </c>
      <c r="I79" s="561"/>
      <c r="J79" s="726"/>
      <c r="K79" s="717"/>
      <c r="L79" s="717"/>
      <c r="M79" s="717"/>
      <c r="N79" s="727"/>
      <c r="O79" s="725"/>
      <c r="P79" s="699"/>
      <c r="Q79" s="17"/>
      <c r="R79" s="17"/>
      <c r="S79" s="17"/>
      <c r="T79" s="17"/>
      <c r="U79" s="17"/>
      <c r="V79" s="17"/>
      <c r="W79" s="17"/>
      <c r="X79" s="17"/>
      <c r="Y79" s="17"/>
      <c r="Z79" s="17"/>
      <c r="AA79" s="17"/>
    </row>
    <row r="80" spans="1:30" ht="15.75" customHeight="1">
      <c r="A80" s="16"/>
      <c r="B80" s="17"/>
      <c r="C80" s="17"/>
      <c r="D80" s="17"/>
      <c r="E80" s="17"/>
      <c r="F80" s="17"/>
      <c r="G80" s="17"/>
      <c r="H80" s="17"/>
      <c r="I80" s="17"/>
      <c r="J80" s="17"/>
      <c r="K80" s="17"/>
      <c r="L80" s="17"/>
      <c r="M80" s="17"/>
      <c r="N80" s="17"/>
      <c r="O80" s="17">
        <v>0</v>
      </c>
      <c r="P80" s="17"/>
      <c r="Q80" s="17"/>
      <c r="R80" s="17"/>
      <c r="S80" s="17"/>
      <c r="T80" s="17"/>
      <c r="U80" s="17"/>
      <c r="V80" s="17"/>
      <c r="W80" s="17"/>
      <c r="X80" s="17"/>
      <c r="Y80" s="17"/>
      <c r="Z80" s="17"/>
      <c r="AA80" s="17"/>
      <c r="AB80" s="17"/>
      <c r="AC80" s="17"/>
      <c r="AD80" s="17"/>
    </row>
    <row r="81" spans="1:30" ht="15.75" customHeight="1">
      <c r="A81" s="16"/>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row>
    <row r="82" spans="1:30" ht="15.75" customHeight="1">
      <c r="A82" s="560" t="s">
        <v>404</v>
      </c>
      <c r="B82" s="17"/>
      <c r="C82" s="180"/>
      <c r="D82" s="85"/>
      <c r="E82" s="85"/>
      <c r="F82" s="85"/>
      <c r="G82" s="85"/>
      <c r="H82" s="85"/>
      <c r="I82" s="85"/>
      <c r="J82" s="85"/>
      <c r="K82" s="85"/>
      <c r="L82" s="181"/>
      <c r="M82" s="169"/>
      <c r="N82" s="17"/>
      <c r="O82" s="17"/>
      <c r="P82" s="17"/>
      <c r="Q82" s="17"/>
      <c r="R82" s="17"/>
      <c r="S82" s="17"/>
      <c r="T82" s="17"/>
      <c r="U82" s="17"/>
      <c r="V82" s="17"/>
      <c r="W82" s="17"/>
      <c r="X82" s="17"/>
      <c r="Y82" s="17"/>
      <c r="Z82" s="17"/>
      <c r="AA82" s="17"/>
      <c r="AB82" s="17"/>
      <c r="AC82" s="17"/>
      <c r="AD82" s="17"/>
    </row>
    <row r="83" spans="1:30" ht="15" customHeight="1">
      <c r="A83" s="16" t="s">
        <v>405</v>
      </c>
      <c r="B83" s="16" t="s">
        <v>406</v>
      </c>
      <c r="C83" s="16" t="s">
        <v>407</v>
      </c>
      <c r="D83" s="16" t="s">
        <v>408</v>
      </c>
      <c r="E83" s="16" t="s">
        <v>409</v>
      </c>
      <c r="F83" s="16" t="s">
        <v>410</v>
      </c>
      <c r="G83" s="16" t="s">
        <v>389</v>
      </c>
      <c r="H83" s="714" t="s">
        <v>390</v>
      </c>
      <c r="I83" s="715"/>
      <c r="J83" s="712" t="s">
        <v>322</v>
      </c>
      <c r="K83" s="713"/>
      <c r="L83" s="17"/>
      <c r="M83" s="17"/>
      <c r="N83" s="17"/>
      <c r="O83" s="17"/>
      <c r="P83" s="163"/>
      <c r="Q83" s="16"/>
      <c r="R83" s="17"/>
      <c r="S83" s="182"/>
      <c r="T83" s="17"/>
      <c r="U83" s="17"/>
      <c r="V83" s="17"/>
      <c r="W83" s="20">
        <f>SUM(F84:F97)</f>
        <v>26.67</v>
      </c>
      <c r="X83" s="17"/>
      <c r="Y83" s="17"/>
      <c r="Z83" s="17"/>
      <c r="AA83" s="17"/>
      <c r="AB83" s="17"/>
    </row>
    <row r="84" spans="1:30" ht="14.25" customHeight="1">
      <c r="A84" s="183" t="s">
        <v>1084</v>
      </c>
      <c r="B84" s="183" t="s">
        <v>508</v>
      </c>
      <c r="C84" s="186">
        <v>40</v>
      </c>
      <c r="D84" s="234">
        <v>3</v>
      </c>
      <c r="E84" s="185">
        <v>2</v>
      </c>
      <c r="F84" s="186">
        <v>26.67</v>
      </c>
      <c r="G84" s="179"/>
      <c r="H84" s="716"/>
      <c r="I84" s="699"/>
      <c r="J84" s="718" t="s">
        <v>413</v>
      </c>
      <c r="K84" s="713"/>
      <c r="L84" s="17"/>
      <c r="M84" s="17"/>
      <c r="N84" s="17"/>
      <c r="O84" s="17"/>
      <c r="P84" s="17"/>
      <c r="Q84" s="187"/>
      <c r="R84" s="17"/>
      <c r="S84" s="17"/>
      <c r="T84" s="17"/>
      <c r="U84" s="17"/>
      <c r="V84" s="17"/>
      <c r="W84" s="17"/>
      <c r="X84" s="17"/>
      <c r="Y84" s="17"/>
      <c r="Z84" s="17"/>
      <c r="AA84" s="17"/>
      <c r="AB84" s="17"/>
    </row>
    <row r="85" spans="1:30" ht="15.75" customHeight="1">
      <c r="A85" s="17"/>
      <c r="B85" s="17"/>
      <c r="C85" s="189">
        <v>0</v>
      </c>
      <c r="D85" s="179"/>
      <c r="E85" s="151"/>
      <c r="F85" s="189">
        <v>0</v>
      </c>
      <c r="G85" s="179"/>
      <c r="H85" s="699"/>
      <c r="I85" s="699"/>
      <c r="J85" s="719"/>
      <c r="K85" s="720"/>
      <c r="L85" s="17"/>
      <c r="M85" s="17"/>
      <c r="N85" s="17"/>
      <c r="O85" s="17"/>
      <c r="P85" s="17"/>
      <c r="Q85" s="17"/>
      <c r="R85" s="17"/>
      <c r="S85" s="17"/>
      <c r="T85" s="17"/>
      <c r="U85" s="17"/>
      <c r="V85" s="17"/>
      <c r="W85" s="17"/>
      <c r="X85" s="17"/>
      <c r="Y85" s="17"/>
      <c r="Z85" s="17"/>
      <c r="AA85" s="17"/>
      <c r="AB85" s="17"/>
    </row>
    <row r="86" spans="1:30" ht="15.75" customHeight="1">
      <c r="A86" s="17"/>
      <c r="B86" s="17"/>
      <c r="C86" s="189">
        <v>0</v>
      </c>
      <c r="D86" s="179"/>
      <c r="E86" s="151"/>
      <c r="F86" s="189">
        <v>0</v>
      </c>
      <c r="G86" s="179"/>
      <c r="H86" s="699"/>
      <c r="I86" s="699"/>
      <c r="J86" s="719"/>
      <c r="K86" s="720"/>
      <c r="L86" s="17"/>
      <c r="M86" s="17"/>
      <c r="N86" s="17"/>
      <c r="O86" s="17"/>
      <c r="P86" s="17"/>
      <c r="Q86" s="17"/>
      <c r="R86" s="17"/>
      <c r="S86" s="17"/>
      <c r="T86" s="17"/>
      <c r="U86" s="17"/>
      <c r="V86" s="17"/>
      <c r="W86" s="17"/>
      <c r="X86" s="17"/>
      <c r="Y86" s="17"/>
      <c r="Z86" s="17"/>
      <c r="AA86" s="17"/>
      <c r="AB86" s="17"/>
    </row>
    <row r="87" spans="1:30" ht="15.75" customHeight="1">
      <c r="A87" s="17"/>
      <c r="B87" s="17"/>
      <c r="C87" s="189">
        <v>0</v>
      </c>
      <c r="D87" s="179"/>
      <c r="E87" s="151"/>
      <c r="F87" s="189">
        <v>0</v>
      </c>
      <c r="G87" s="179"/>
      <c r="H87" s="699"/>
      <c r="I87" s="699"/>
      <c r="J87" s="719"/>
      <c r="K87" s="720"/>
      <c r="L87" s="17"/>
      <c r="M87" s="17"/>
      <c r="N87" s="17"/>
      <c r="O87" s="17"/>
      <c r="P87" s="17"/>
      <c r="Q87" s="17"/>
      <c r="R87" s="17"/>
      <c r="S87" s="17"/>
      <c r="T87" s="17"/>
      <c r="U87" s="17"/>
      <c r="V87" s="17"/>
      <c r="W87" s="17"/>
      <c r="X87" s="17"/>
      <c r="Y87" s="17"/>
      <c r="Z87" s="17"/>
      <c r="AA87" s="17"/>
      <c r="AB87" s="17"/>
    </row>
    <row r="88" spans="1:30" ht="15.75" customHeight="1">
      <c r="A88" s="17"/>
      <c r="B88" s="17"/>
      <c r="C88" s="189">
        <v>0</v>
      </c>
      <c r="D88" s="179"/>
      <c r="E88" s="151"/>
      <c r="F88" s="189">
        <v>0</v>
      </c>
      <c r="G88" s="179"/>
      <c r="H88" s="699"/>
      <c r="I88" s="699"/>
      <c r="J88" s="719"/>
      <c r="K88" s="720"/>
      <c r="L88" s="17"/>
      <c r="M88" s="17"/>
      <c r="N88" s="17"/>
      <c r="O88" s="17"/>
      <c r="P88" s="17"/>
      <c r="Q88" s="17"/>
      <c r="R88" s="17"/>
      <c r="S88" s="17"/>
      <c r="T88" s="17"/>
      <c r="U88" s="17"/>
      <c r="V88" s="17"/>
      <c r="W88" s="17"/>
      <c r="X88" s="17"/>
      <c r="Y88" s="17"/>
      <c r="Z88" s="17"/>
      <c r="AA88" s="17"/>
      <c r="AB88" s="17"/>
    </row>
    <row r="89" spans="1:30" ht="15.75" customHeight="1">
      <c r="A89" s="17"/>
      <c r="B89" s="17"/>
      <c r="C89" s="189">
        <v>0</v>
      </c>
      <c r="D89" s="179"/>
      <c r="E89" s="151"/>
      <c r="F89" s="189">
        <v>0</v>
      </c>
      <c r="G89" s="179"/>
      <c r="H89" s="699"/>
      <c r="I89" s="699"/>
      <c r="J89" s="719"/>
      <c r="K89" s="720"/>
      <c r="L89" s="17"/>
      <c r="M89" s="17"/>
      <c r="N89" s="17"/>
      <c r="O89" s="17"/>
      <c r="P89" s="17"/>
      <c r="Q89" s="17"/>
      <c r="R89" s="17"/>
      <c r="S89" s="17"/>
      <c r="T89" s="17"/>
      <c r="U89" s="17"/>
      <c r="V89" s="17"/>
      <c r="W89" s="17"/>
      <c r="X89" s="17"/>
      <c r="Y89" s="17"/>
      <c r="Z89" s="17"/>
      <c r="AA89" s="17"/>
      <c r="AB89" s="17"/>
    </row>
    <row r="90" spans="1:30" ht="15.75" customHeight="1">
      <c r="A90" s="17"/>
      <c r="B90" s="17"/>
      <c r="C90" s="189">
        <v>0</v>
      </c>
      <c r="D90" s="179"/>
      <c r="E90" s="151"/>
      <c r="F90" s="189">
        <v>0</v>
      </c>
      <c r="G90" s="179"/>
      <c r="H90" s="699"/>
      <c r="I90" s="699"/>
      <c r="J90" s="719"/>
      <c r="K90" s="720"/>
      <c r="L90" s="17"/>
      <c r="M90" s="17"/>
      <c r="N90" s="17"/>
      <c r="O90" s="17"/>
      <c r="P90" s="17"/>
      <c r="Q90" s="17"/>
      <c r="R90" s="17"/>
      <c r="S90" s="17"/>
      <c r="T90" s="17"/>
      <c r="U90" s="17"/>
      <c r="V90" s="17"/>
      <c r="W90" s="17"/>
      <c r="X90" s="17"/>
      <c r="Y90" s="17"/>
      <c r="Z90" s="17"/>
      <c r="AA90" s="17"/>
      <c r="AB90" s="17"/>
    </row>
    <row r="91" spans="1:30" ht="15.75" customHeight="1">
      <c r="A91" s="17"/>
      <c r="B91" s="17"/>
      <c r="C91" s="189">
        <v>0</v>
      </c>
      <c r="D91" s="179"/>
      <c r="E91" s="151"/>
      <c r="F91" s="189">
        <v>0</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7"/>
      <c r="B92" s="17"/>
      <c r="C92" s="189">
        <v>0</v>
      </c>
      <c r="D92" s="179"/>
      <c r="E92" s="151"/>
      <c r="F92" s="189">
        <v>0</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7"/>
      <c r="B93" s="17"/>
      <c r="C93" s="189">
        <v>0</v>
      </c>
      <c r="D93" s="179"/>
      <c r="E93" s="151"/>
      <c r="F93" s="189">
        <v>0</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7"/>
      <c r="B94" s="17"/>
      <c r="C94" s="189">
        <v>0</v>
      </c>
      <c r="D94" s="179"/>
      <c r="E94" s="151"/>
      <c r="F94" s="189">
        <v>0</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7"/>
      <c r="B95" s="17"/>
      <c r="C95" s="189">
        <v>0</v>
      </c>
      <c r="D95" s="179"/>
      <c r="E95" s="151"/>
      <c r="F95" s="189">
        <v>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v>0</v>
      </c>
      <c r="D96" s="179"/>
      <c r="E96" s="151"/>
      <c r="F96" s="189">
        <v>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7"/>
      <c r="B97" s="17"/>
      <c r="C97" s="189">
        <v>0</v>
      </c>
      <c r="D97" s="179"/>
      <c r="E97" s="151"/>
      <c r="F97" s="189">
        <v>0</v>
      </c>
      <c r="G97" s="179"/>
      <c r="H97" s="717"/>
      <c r="I97" s="717"/>
      <c r="J97" s="721"/>
      <c r="K97" s="722"/>
      <c r="L97" s="17"/>
      <c r="M97" s="17"/>
      <c r="N97" s="17"/>
      <c r="O97" s="17"/>
      <c r="P97" s="17"/>
      <c r="Q97" s="17"/>
      <c r="R97" s="17"/>
      <c r="S97" s="17"/>
      <c r="T97" s="17"/>
      <c r="U97" s="17"/>
      <c r="V97" s="17"/>
      <c r="W97" s="17"/>
      <c r="X97" s="17"/>
      <c r="Y97" s="17"/>
      <c r="Z97" s="17"/>
      <c r="AA97" s="17"/>
      <c r="AB97" s="17"/>
    </row>
    <row r="98" spans="1:30" ht="15.75" customHeight="1">
      <c r="A98" s="16"/>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row>
    <row r="99" spans="1:30" ht="15.75" customHeight="1">
      <c r="A99" s="16"/>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row>
    <row r="100" spans="1:30" ht="15.75" customHeight="1">
      <c r="A100" s="16"/>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row>
    <row r="101" spans="1:30"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row>
    <row r="102" spans="1:30"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row>
    <row r="103" spans="1:30"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711"/>
      <c r="C107" s="699"/>
      <c r="D107" s="699"/>
      <c r="E107" s="699"/>
      <c r="F107" s="699"/>
      <c r="G107" s="699"/>
      <c r="H107" s="699"/>
      <c r="I107" s="17"/>
      <c r="J107" s="17"/>
      <c r="K107" s="17"/>
      <c r="L107" s="17"/>
      <c r="M107" s="17"/>
      <c r="N107" s="17"/>
      <c r="O107" s="17"/>
      <c r="P107" s="711"/>
      <c r="Q107" s="699"/>
      <c r="R107" s="699"/>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711"/>
      <c r="Q108" s="699"/>
      <c r="R108" s="699"/>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711"/>
      <c r="Q109" s="699"/>
      <c r="R109" s="699"/>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711"/>
      <c r="Q110" s="699"/>
      <c r="R110" s="699"/>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711"/>
      <c r="Q111" s="699"/>
      <c r="R111" s="699"/>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711"/>
      <c r="Q112" s="699"/>
      <c r="R112" s="699"/>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711"/>
      <c r="N115" s="699"/>
      <c r="O115" s="699"/>
      <c r="P115" s="711"/>
      <c r="Q115" s="699"/>
      <c r="R115" s="699"/>
      <c r="S115" s="699"/>
      <c r="T115" s="699"/>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711"/>
      <c r="N116" s="699"/>
      <c r="O116" s="699"/>
      <c r="P116" s="711"/>
      <c r="Q116" s="699"/>
      <c r="R116" s="699"/>
      <c r="S116" s="699"/>
      <c r="T116" s="699"/>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711"/>
      <c r="N117" s="699"/>
      <c r="O117" s="699"/>
      <c r="P117" s="699"/>
      <c r="Q117" s="699"/>
      <c r="R117" s="699"/>
      <c r="S117" s="699"/>
      <c r="T117" s="699"/>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711"/>
      <c r="N118" s="699"/>
      <c r="O118" s="699"/>
      <c r="P118" s="699"/>
      <c r="Q118" s="699"/>
      <c r="R118" s="699"/>
      <c r="S118" s="699"/>
      <c r="T118" s="699"/>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711"/>
      <c r="N119" s="699"/>
      <c r="O119" s="699"/>
      <c r="P119" s="699"/>
      <c r="Q119" s="699"/>
      <c r="R119" s="699"/>
      <c r="S119" s="699"/>
      <c r="T119" s="699"/>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711"/>
      <c r="N120" s="699"/>
      <c r="O120" s="699"/>
      <c r="P120" s="699"/>
      <c r="Q120" s="699"/>
      <c r="R120" s="699"/>
      <c r="S120" s="699"/>
      <c r="T120" s="699"/>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699"/>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699"/>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711"/>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711"/>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699"/>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699"/>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row>
    <row r="147" spans="1:30" ht="15.75" customHeight="1">
      <c r="A147" s="17"/>
      <c r="B147" s="711"/>
      <c r="C147" s="699"/>
      <c r="D147" s="17"/>
      <c r="E147" s="17"/>
      <c r="F147" s="17"/>
      <c r="G147" s="17"/>
      <c r="H147" s="17"/>
      <c r="I147" s="17"/>
      <c r="J147" s="17"/>
      <c r="K147" s="17"/>
      <c r="L147" s="17"/>
      <c r="M147" s="711"/>
      <c r="N147" s="699"/>
      <c r="O147" s="699"/>
      <c r="P147" s="711"/>
      <c r="Q147" s="699"/>
      <c r="R147" s="699"/>
      <c r="S147" s="699"/>
      <c r="T147" s="699"/>
      <c r="U147" s="17"/>
      <c r="V147" s="17"/>
      <c r="W147" s="17"/>
      <c r="X147" s="17"/>
      <c r="Y147" s="17"/>
      <c r="Z147" s="17"/>
      <c r="AA147" s="17"/>
      <c r="AB147" s="17"/>
      <c r="AC147" s="17"/>
      <c r="AD147" s="17"/>
    </row>
    <row r="148" spans="1:30" ht="15.75" customHeight="1">
      <c r="A148" s="17"/>
      <c r="B148" s="711"/>
      <c r="C148" s="699"/>
      <c r="D148" s="17"/>
      <c r="E148" s="17"/>
      <c r="F148" s="17"/>
      <c r="G148" s="17"/>
      <c r="H148" s="17"/>
      <c r="I148" s="17"/>
      <c r="J148" s="17"/>
      <c r="K148" s="17"/>
      <c r="L148" s="17"/>
      <c r="M148" s="711"/>
      <c r="N148" s="699"/>
      <c r="O148" s="699"/>
      <c r="P148" s="711"/>
      <c r="Q148" s="699"/>
      <c r="R148" s="699"/>
      <c r="S148" s="699"/>
      <c r="T148" s="699"/>
      <c r="U148" s="17"/>
      <c r="V148" s="17"/>
      <c r="W148" s="17"/>
      <c r="X148" s="17"/>
      <c r="Y148" s="17"/>
      <c r="Z148" s="17"/>
      <c r="AA148" s="17"/>
      <c r="AB148" s="17"/>
      <c r="AC148" s="17"/>
      <c r="AD148" s="17"/>
    </row>
    <row r="149" spans="1:30" ht="15.75" customHeight="1">
      <c r="A149" s="17"/>
      <c r="B149" s="711"/>
      <c r="C149" s="699"/>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711"/>
      <c r="C150" s="699"/>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711"/>
      <c r="C151" s="699"/>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711"/>
      <c r="C152" s="699"/>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row r="299" spans="1:30" ht="15.75" customHeight="1"/>
    <row r="300" spans="1:30" ht="15.75" customHeight="1"/>
    <row r="301" spans="1:30" ht="15.75" customHeight="1"/>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2"/>
    <mergeCell ref="J65:N65"/>
    <mergeCell ref="O65:P65"/>
    <mergeCell ref="J66:N79"/>
    <mergeCell ref="O66:P79"/>
    <mergeCell ref="J83:K83"/>
    <mergeCell ref="H83:I83"/>
    <mergeCell ref="H84:I97"/>
    <mergeCell ref="J84:K97"/>
    <mergeCell ref="B107:H107"/>
    <mergeCell ref="P107:R107"/>
    <mergeCell ref="P108:R108"/>
    <mergeCell ref="P109:R109"/>
    <mergeCell ref="M116:O116"/>
    <mergeCell ref="M117:O117"/>
    <mergeCell ref="M115:O115"/>
    <mergeCell ref="M118:O118"/>
    <mergeCell ref="M119:O119"/>
    <mergeCell ref="M120:O120"/>
    <mergeCell ref="M121:O121"/>
    <mergeCell ref="M147:O147"/>
    <mergeCell ref="M139:O139"/>
    <mergeCell ref="M140:O140"/>
    <mergeCell ref="M141:O141"/>
    <mergeCell ref="M150:O150"/>
    <mergeCell ref="M142:O142"/>
    <mergeCell ref="M143:O143"/>
    <mergeCell ref="M144:O144"/>
    <mergeCell ref="B147:C147"/>
    <mergeCell ref="B148:C148"/>
    <mergeCell ref="B149:C149"/>
    <mergeCell ref="B150:C150"/>
    <mergeCell ref="M148:O148"/>
    <mergeCell ref="M149:O149"/>
    <mergeCell ref="B154:C154"/>
    <mergeCell ref="B155:C155"/>
    <mergeCell ref="B156:C156"/>
    <mergeCell ref="B157:C157"/>
    <mergeCell ref="B158:C158"/>
    <mergeCell ref="B159:C159"/>
    <mergeCell ref="B160:C160"/>
    <mergeCell ref="B161:C161"/>
    <mergeCell ref="M155:O155"/>
    <mergeCell ref="M156:O156"/>
    <mergeCell ref="M157:O157"/>
    <mergeCell ref="M158:O158"/>
    <mergeCell ref="M159:O159"/>
    <mergeCell ref="M160:O160"/>
    <mergeCell ref="M161:O161"/>
    <mergeCell ref="B151:C151"/>
    <mergeCell ref="M151:O151"/>
    <mergeCell ref="B152:C152"/>
    <mergeCell ref="M152:O152"/>
    <mergeCell ref="B153:C153"/>
    <mergeCell ref="M153:O153"/>
    <mergeCell ref="M154:O154"/>
    <mergeCell ref="M122:O122"/>
    <mergeCell ref="M123:O123"/>
    <mergeCell ref="M124:O124"/>
    <mergeCell ref="M125:O125"/>
    <mergeCell ref="M126:O126"/>
    <mergeCell ref="M127:O127"/>
    <mergeCell ref="M130:O130"/>
    <mergeCell ref="M131:O131"/>
    <mergeCell ref="M132:O132"/>
    <mergeCell ref="M133:O133"/>
    <mergeCell ref="M134:O134"/>
    <mergeCell ref="M135:O135"/>
    <mergeCell ref="M136:O136"/>
    <mergeCell ref="M137:O137"/>
    <mergeCell ref="M138:O138"/>
    <mergeCell ref="P130:T130"/>
    <mergeCell ref="P131:T144"/>
    <mergeCell ref="P147:T147"/>
    <mergeCell ref="P148:T161"/>
    <mergeCell ref="P110:R110"/>
    <mergeCell ref="P111:R111"/>
    <mergeCell ref="P112:R112"/>
    <mergeCell ref="P113:R113"/>
    <mergeCell ref="P115:T115"/>
    <mergeCell ref="P116:T127"/>
  </mergeCells>
  <conditionalFormatting sqref="I54:I61">
    <cfRule type="containsText" dxfId="59" priority="1" operator="containsText" text="5">
      <formula>NOT(ISERROR(SEARCH(("5"),(I54))))</formula>
    </cfRule>
    <cfRule type="containsText" dxfId="58" priority="2" operator="containsText" text="42">
      <formula>NOT(ISERROR(SEARCH(("42"),(I54))))</formula>
    </cfRule>
    <cfRule type="containsText" dxfId="57" priority="3" operator="containsText" text="Please fill in">
      <formula>NOT(ISERROR(SEARCH(("Please fill in"),(I54))))</formula>
    </cfRule>
  </conditionalFormatting>
  <dataValidations count="4">
    <dataValidation type="list" allowBlank="1" showErrorMessage="1" sqref="B66:B79" xr:uid="{00000000-0002-0000-1100-000001000000}">
      <formula1>Hercules!LocationNames</formula1>
    </dataValidation>
    <dataValidation type="list" allowBlank="1" showErrorMessage="1" sqref="B9" xr:uid="{00000000-0002-0000-1100-000002000000}">
      <formula1>"yes,no"</formula1>
    </dataValidation>
    <dataValidation type="list" allowBlank="1" sqref="G45:G49" xr:uid="{00000000-0002-0000-1100-000003000000}">
      <formula1>"yes,no"</formula1>
    </dataValidation>
    <dataValidation type="list" allowBlank="1" showErrorMessage="1" sqref="D45:D49 H54:H62" xr:uid="{00000000-0002-0000-1100-000004000000}">
      <formula1>Hercules!TypesOfTrainers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100-000000000000}">
          <x14:formula1>
            <xm:f>Constants!$H$6:$H$12</xm:f>
          </x14:formula1>
          <xm:sqref>B54:B62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998"/>
  <sheetViews>
    <sheetView workbookViewId="0">
      <selection activeCell="B14" sqref="B14"/>
    </sheetView>
  </sheetViews>
  <sheetFormatPr defaultColWidth="12.59765625" defaultRowHeight="15" customHeight="1"/>
  <cols>
    <col min="1" max="1" width="19.5" customWidth="1"/>
    <col min="2" max="2" width="9.09765625" customWidth="1"/>
    <col min="3" max="3" width="13.5" customWidth="1"/>
    <col min="4" max="30" width="8.69921875" customWidth="1"/>
  </cols>
  <sheetData>
    <row r="1" spans="1:30" ht="13.5" customHeight="1">
      <c r="A1" s="16" t="s">
        <v>62</v>
      </c>
      <c r="B1" s="17"/>
      <c r="C1" s="17"/>
      <c r="D1" s="17"/>
      <c r="E1" s="17"/>
      <c r="F1" s="18"/>
      <c r="G1" s="18"/>
      <c r="H1" s="18"/>
      <c r="I1" s="18"/>
      <c r="J1" s="18"/>
      <c r="K1" s="18"/>
      <c r="L1" s="18"/>
      <c r="M1" s="18"/>
      <c r="N1" s="18"/>
      <c r="O1" s="19"/>
      <c r="P1" s="18"/>
      <c r="Q1" s="17"/>
      <c r="R1" s="18"/>
      <c r="S1" s="17"/>
      <c r="T1" s="17"/>
      <c r="U1" s="17"/>
      <c r="V1" s="17"/>
      <c r="W1" s="17"/>
      <c r="X1" s="17"/>
      <c r="Y1" s="17"/>
    </row>
    <row r="2" spans="1:30" ht="13.5" customHeight="1">
      <c r="A2" s="17" t="s">
        <v>63</v>
      </c>
      <c r="B2" s="17" t="s">
        <v>64</v>
      </c>
      <c r="C2" s="17" t="s">
        <v>65</v>
      </c>
      <c r="D2" s="17" t="s">
        <v>66</v>
      </c>
      <c r="E2" s="17" t="s">
        <v>67</v>
      </c>
      <c r="F2" s="17" t="s">
        <v>68</v>
      </c>
      <c r="G2" s="17" t="s">
        <v>69</v>
      </c>
      <c r="H2" s="18" t="s">
        <v>70</v>
      </c>
      <c r="I2" s="18" t="s">
        <v>71</v>
      </c>
      <c r="J2" s="18" t="s">
        <v>72</v>
      </c>
      <c r="K2" s="18" t="s">
        <v>73</v>
      </c>
      <c r="L2" s="18" t="s">
        <v>74</v>
      </c>
      <c r="M2" s="18" t="s">
        <v>75</v>
      </c>
      <c r="N2" s="18" t="s">
        <v>76</v>
      </c>
      <c r="O2" s="18" t="s">
        <v>77</v>
      </c>
      <c r="P2" s="18" t="s">
        <v>78</v>
      </c>
      <c r="Q2" s="18" t="s">
        <v>79</v>
      </c>
      <c r="R2" s="18" t="s">
        <v>80</v>
      </c>
      <c r="S2" s="19" t="s">
        <v>81</v>
      </c>
      <c r="T2" s="18" t="s">
        <v>82</v>
      </c>
      <c r="U2" s="18" t="s">
        <v>83</v>
      </c>
      <c r="V2" s="17" t="s">
        <v>84</v>
      </c>
      <c r="W2" s="18" t="s">
        <v>85</v>
      </c>
      <c r="X2" s="17" t="s">
        <v>86</v>
      </c>
      <c r="Y2" s="17" t="s">
        <v>87</v>
      </c>
      <c r="Z2" s="17" t="s">
        <v>88</v>
      </c>
      <c r="AA2" s="17" t="s">
        <v>89</v>
      </c>
      <c r="AB2" s="17" t="s">
        <v>90</v>
      </c>
      <c r="AC2" s="17" t="s">
        <v>91</v>
      </c>
      <c r="AD2" s="17" t="s">
        <v>92</v>
      </c>
    </row>
    <row r="3" spans="1:30" ht="13.5" customHeight="1">
      <c r="A3" s="20">
        <v>60</v>
      </c>
      <c r="B3" s="20">
        <v>30</v>
      </c>
      <c r="C3" s="20">
        <v>60</v>
      </c>
      <c r="D3" s="21">
        <v>30</v>
      </c>
      <c r="E3" s="21">
        <v>40</v>
      </c>
      <c r="F3" s="20">
        <v>40</v>
      </c>
      <c r="G3" s="20">
        <v>35</v>
      </c>
      <c r="H3" s="20">
        <v>35</v>
      </c>
      <c r="I3" s="20">
        <v>35</v>
      </c>
      <c r="J3" s="20">
        <v>25</v>
      </c>
      <c r="K3" s="20">
        <v>40</v>
      </c>
      <c r="L3" s="20">
        <v>85</v>
      </c>
      <c r="M3" s="20">
        <v>42.5</v>
      </c>
      <c r="N3" s="20">
        <v>90</v>
      </c>
      <c r="O3" s="20">
        <v>45</v>
      </c>
      <c r="P3" s="20">
        <v>27.5</v>
      </c>
      <c r="Q3" s="20">
        <v>45</v>
      </c>
      <c r="R3" s="20">
        <v>50</v>
      </c>
      <c r="S3" s="20">
        <v>30</v>
      </c>
      <c r="T3" s="20">
        <v>85</v>
      </c>
      <c r="U3" s="20">
        <v>42.5</v>
      </c>
      <c r="V3" s="20">
        <v>50</v>
      </c>
      <c r="W3" s="20">
        <v>60</v>
      </c>
      <c r="X3" s="20">
        <v>30</v>
      </c>
      <c r="Y3" s="20">
        <v>20</v>
      </c>
      <c r="Z3" s="20">
        <v>45</v>
      </c>
      <c r="AA3" s="20">
        <v>0</v>
      </c>
      <c r="AB3" s="21">
        <v>55</v>
      </c>
      <c r="AC3" s="20">
        <v>60</v>
      </c>
    </row>
    <row r="4" spans="1:30" ht="13.5" customHeight="1"/>
    <row r="5" spans="1:30" ht="13.5" customHeight="1">
      <c r="A5" s="22" t="s">
        <v>93</v>
      </c>
      <c r="E5" s="22" t="s">
        <v>94</v>
      </c>
      <c r="H5" s="22" t="s">
        <v>95</v>
      </c>
    </row>
    <row r="6" spans="1:30" ht="13.5" customHeight="1">
      <c r="A6" s="23" t="s">
        <v>96</v>
      </c>
      <c r="B6" s="21">
        <v>50</v>
      </c>
      <c r="E6" s="23" t="s">
        <v>54</v>
      </c>
      <c r="H6" s="23" t="s">
        <v>97</v>
      </c>
    </row>
    <row r="7" spans="1:30" ht="13.5" customHeight="1">
      <c r="A7" s="23" t="s">
        <v>98</v>
      </c>
      <c r="B7" s="23">
        <v>0.2</v>
      </c>
      <c r="E7" s="23" t="s">
        <v>99</v>
      </c>
      <c r="H7" s="23" t="s">
        <v>100</v>
      </c>
    </row>
    <row r="8" spans="1:30" ht="13.5" customHeight="1">
      <c r="A8" s="23" t="s">
        <v>101</v>
      </c>
      <c r="B8" s="21">
        <v>5</v>
      </c>
      <c r="E8" s="23" t="s">
        <v>102</v>
      </c>
      <c r="H8" s="23" t="s">
        <v>103</v>
      </c>
    </row>
    <row r="9" spans="1:30" ht="13.5" customHeight="1">
      <c r="A9" s="23" t="s">
        <v>104</v>
      </c>
      <c r="B9" s="23">
        <v>0.4</v>
      </c>
      <c r="E9" s="23" t="s">
        <v>52</v>
      </c>
      <c r="H9" s="23" t="s">
        <v>105</v>
      </c>
    </row>
    <row r="10" spans="1:30" ht="13.5" customHeight="1">
      <c r="A10" s="23" t="s">
        <v>106</v>
      </c>
      <c r="B10" s="503">
        <v>500</v>
      </c>
      <c r="C10" s="23" t="s">
        <v>107</v>
      </c>
      <c r="E10" s="23" t="s">
        <v>108</v>
      </c>
      <c r="H10" s="23" t="s">
        <v>109</v>
      </c>
    </row>
    <row r="11" spans="1:30" ht="13.5" customHeight="1">
      <c r="A11" s="23"/>
      <c r="B11" s="503"/>
      <c r="C11" s="23"/>
      <c r="E11" s="23"/>
    </row>
    <row r="12" spans="1:30" ht="13.5" customHeight="1">
      <c r="A12" s="22" t="s">
        <v>110</v>
      </c>
      <c r="H12" s="23" t="s">
        <v>111</v>
      </c>
    </row>
    <row r="13" spans="1:30" ht="13.5" customHeight="1">
      <c r="A13" s="23" t="s">
        <v>112</v>
      </c>
      <c r="B13" s="21">
        <v>10</v>
      </c>
    </row>
    <row r="14" spans="1:30" ht="13.5" customHeight="1">
      <c r="A14" s="23" t="s">
        <v>113</v>
      </c>
      <c r="B14" s="21">
        <v>135</v>
      </c>
    </row>
    <row r="15" spans="1:30" ht="13.5" customHeight="1">
      <c r="A15" s="23" t="s">
        <v>114</v>
      </c>
      <c r="B15" s="23">
        <v>0.8</v>
      </c>
    </row>
    <row r="16" spans="1:30" ht="13.5" customHeight="1">
      <c r="A16" s="23" t="s">
        <v>115</v>
      </c>
      <c r="B16" s="23">
        <v>0.5</v>
      </c>
    </row>
    <row r="17" spans="1:4" ht="13.5" customHeight="1">
      <c r="A17" s="23" t="s">
        <v>116</v>
      </c>
      <c r="B17" s="24">
        <v>1.75</v>
      </c>
    </row>
    <row r="18" spans="1:4" ht="13.5" customHeight="1"/>
    <row r="19" spans="1:4" ht="13.5" customHeight="1">
      <c r="A19" s="22" t="s">
        <v>117</v>
      </c>
    </row>
    <row r="20" spans="1:4" ht="13.5" customHeight="1">
      <c r="A20" s="23" t="s">
        <v>118</v>
      </c>
      <c r="B20" s="23">
        <v>1.4</v>
      </c>
    </row>
    <row r="21" spans="1:4" ht="13.5" customHeight="1">
      <c r="A21" s="23" t="s">
        <v>119</v>
      </c>
      <c r="B21" s="23">
        <v>60</v>
      </c>
    </row>
    <row r="22" spans="1:4" ht="13.5" customHeight="1"/>
    <row r="23" spans="1:4" ht="13.5" customHeight="1">
      <c r="A23" s="1" t="s">
        <v>120</v>
      </c>
      <c r="B23" s="3"/>
      <c r="C23" s="3"/>
      <c r="D23" s="3"/>
    </row>
    <row r="24" spans="1:4" ht="13.5" customHeight="1">
      <c r="A24" s="17" t="s">
        <v>121</v>
      </c>
      <c r="B24" s="24">
        <v>2.5000000000000001E-2</v>
      </c>
      <c r="C24" s="3"/>
      <c r="D24" s="3"/>
    </row>
    <row r="25" spans="1:4" ht="13.5" customHeight="1">
      <c r="A25" s="3"/>
      <c r="B25" s="3"/>
      <c r="C25" s="3"/>
      <c r="D25" s="3"/>
    </row>
    <row r="26" spans="1:4" ht="13.5" customHeight="1">
      <c r="A26" s="1" t="s">
        <v>122</v>
      </c>
      <c r="B26" s="3"/>
      <c r="C26" s="3"/>
      <c r="D26" s="3"/>
    </row>
    <row r="27" spans="1:4" ht="13.5" customHeight="1">
      <c r="A27" s="25" t="s">
        <v>2</v>
      </c>
      <c r="B27" s="26">
        <v>3553</v>
      </c>
      <c r="C27" s="3"/>
      <c r="D27" s="3"/>
    </row>
    <row r="28" spans="1:4" ht="13.5" customHeight="1">
      <c r="A28" s="27"/>
      <c r="B28" s="3"/>
      <c r="C28" s="3"/>
      <c r="D28" s="3"/>
    </row>
    <row r="29" spans="1:4" ht="13.5" customHeight="1">
      <c r="A29" s="28" t="s">
        <v>123</v>
      </c>
      <c r="B29" s="29" t="s">
        <v>124</v>
      </c>
      <c r="C29" s="29" t="s">
        <v>125</v>
      </c>
      <c r="D29" s="28"/>
    </row>
    <row r="30" spans="1:4" ht="13.5" customHeight="1">
      <c r="A30" s="25" t="s">
        <v>2</v>
      </c>
      <c r="B30" s="30">
        <v>65</v>
      </c>
      <c r="C30" s="30">
        <v>35</v>
      </c>
      <c r="D30" s="30"/>
    </row>
    <row r="31" spans="1:4" ht="13.5" customHeight="1">
      <c r="A31" s="27"/>
      <c r="B31" s="14"/>
      <c r="C31" s="14"/>
      <c r="D31" s="14"/>
    </row>
    <row r="32" spans="1:4" ht="13.5" customHeight="1">
      <c r="A32" s="31" t="s">
        <v>126</v>
      </c>
      <c r="B32" s="14"/>
      <c r="C32" s="14"/>
      <c r="D32" s="14"/>
    </row>
    <row r="33" spans="1:3" ht="13.5" customHeight="1">
      <c r="A33" s="23" t="s">
        <v>2</v>
      </c>
      <c r="B33" s="503">
        <v>1400</v>
      </c>
    </row>
    <row r="34" spans="1:3" ht="13.5" customHeight="1"/>
    <row r="35" spans="1:3" ht="13.5" customHeight="1">
      <c r="A35" s="22"/>
    </row>
    <row r="36" spans="1:3" ht="13.5" customHeight="1">
      <c r="A36" s="23"/>
      <c r="B36" s="23"/>
      <c r="C36" s="23"/>
    </row>
    <row r="37" spans="1:3" ht="13.5" customHeight="1">
      <c r="A37" s="23"/>
      <c r="B37" s="23"/>
      <c r="C37" s="32"/>
    </row>
    <row r="38" spans="1:3" ht="13.5" customHeight="1">
      <c r="A38" s="23"/>
      <c r="B38" s="23"/>
      <c r="C38" s="32"/>
    </row>
    <row r="39" spans="1:3" ht="13.5" customHeight="1">
      <c r="C39" s="32"/>
    </row>
    <row r="40" spans="1:3" ht="13.5" customHeight="1"/>
    <row r="41" spans="1:3" ht="13.5" customHeight="1"/>
    <row r="42" spans="1:3" ht="13.5" customHeight="1">
      <c r="A42" s="22"/>
    </row>
    <row r="43" spans="1:3" ht="13.5" customHeight="1">
      <c r="A43" s="23"/>
      <c r="B43" s="23"/>
      <c r="C43" s="23"/>
    </row>
    <row r="44" spans="1:3" ht="13.5" customHeight="1">
      <c r="A44" s="23"/>
      <c r="B44" s="23"/>
      <c r="C44" s="32"/>
    </row>
    <row r="45" spans="1:3" ht="13.5" customHeight="1"/>
    <row r="46" spans="1:3" ht="13.5" customHeight="1"/>
    <row r="47" spans="1:3" ht="13.5" customHeight="1"/>
    <row r="48" spans="1:3" ht="13.5" customHeight="1"/>
    <row r="49" spans="5:5" ht="13.5" customHeight="1">
      <c r="E49" s="32"/>
    </row>
    <row r="50" spans="5:5" ht="13.5" customHeight="1">
      <c r="E50" s="32"/>
    </row>
    <row r="51" spans="5:5" ht="13.5" customHeight="1"/>
    <row r="52" spans="5:5" ht="13.5" customHeight="1"/>
    <row r="53" spans="5:5" ht="13.5" customHeight="1"/>
    <row r="54" spans="5:5" ht="13.5" customHeight="1"/>
    <row r="55" spans="5:5" ht="13.5" customHeight="1"/>
    <row r="56" spans="5:5" ht="13.5" customHeight="1"/>
    <row r="57" spans="5:5" ht="13.5" customHeight="1"/>
    <row r="58" spans="5:5" ht="13.5" customHeight="1"/>
    <row r="59" spans="5:5" ht="13.5" customHeight="1"/>
    <row r="60" spans="5:5" ht="13.5" customHeight="1"/>
    <row r="61" spans="5:5" ht="13.5" customHeight="1"/>
    <row r="62" spans="5:5" ht="13.5" customHeight="1"/>
    <row r="63" spans="5:5" ht="13.5" customHeight="1"/>
    <row r="64" spans="5: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dataValidations count="1">
    <dataValidation type="list" allowBlank="1" showErrorMessage="1" sqref="Q1 V2" xr:uid="{00000000-0002-0000-0100-000000000000}">
      <formula1>$AD$2:$BB$2</formula1>
    </dataValidation>
  </dataValidation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000"/>
  <sheetViews>
    <sheetView workbookViewId="0">
      <selection activeCell="F3" sqref="F3"/>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1085</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554</v>
      </c>
      <c r="C2" s="102"/>
      <c r="D2" s="17"/>
      <c r="E2" s="103" t="s">
        <v>296</v>
      </c>
      <c r="F2" s="527"/>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4</v>
      </c>
      <c r="C3" s="530"/>
      <c r="D3" s="17"/>
      <c r="E3" s="106" t="s">
        <v>298</v>
      </c>
      <c r="F3" s="562"/>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43</v>
      </c>
      <c r="C7" s="17" t="s">
        <v>1086</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1085.3499999999999</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SUM(IF(ISBLANK('High-Tech Hitters'!$A$37:$A$41),0,1))</f>
        <v>2</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SUM('High-Tech Hitters'!$B$37:$B$41)</f>
        <v>51</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'High-Tech Hitters'!LocationNames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m="1">
        <f t="array" ref="M14">(SUM(IF('High-Tech Hitters'!$D$45:$D$49="PT",('High-Tech Hitters'!$F$45:$F$49)/1.5+IF('High-Tech Hitters'!$G$45:$G$49="yes",1)))+SUM(IF('High-Tech Hitters'!$D$45:$D$49="Extern",('High-Tech Hitters'!$F$45:$F$49)/1.5+IF('High-Tech Hitters'!$G$45:$G$49="yes",1)))+SUM(IF('High-Tech Hitters'!$D$45:$D$49="PT-ZZP",('High-Tech Hitters'!$F$45:$F$49)/1.5+IF('High-Tech Hitters'!$G$45:$G$49="yes",1))))*Constants!B10</f>
        <v>500</v>
      </c>
      <c r="N14" s="18"/>
      <c r="O14" s="18"/>
      <c r="P14" s="18"/>
      <c r="Q14" s="18"/>
      <c r="R14" s="17"/>
      <c r="S14" s="18"/>
      <c r="T14" s="18"/>
      <c r="U14" s="18"/>
      <c r="V14" s="18"/>
      <c r="W14" s="18"/>
      <c r="X14" s="18"/>
      <c r="Y14" s="18"/>
      <c r="Z14" s="18"/>
      <c r="AA14" s="18"/>
      <c r="AB14" s="18"/>
      <c r="AC14" s="18"/>
      <c r="AD14" s="17">
        <f t="shared" ref="AD14:BF14" si="0">SUMIF($B$70:$B$84,AD12,$F$70:$F$84)</f>
        <v>0</v>
      </c>
      <c r="AE14" s="17">
        <f t="shared" si="0"/>
        <v>0</v>
      </c>
      <c r="AF14" s="17">
        <f t="shared" si="0"/>
        <v>9</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66</v>
      </c>
      <c r="BA14" s="17">
        <f t="shared" si="0"/>
        <v>0</v>
      </c>
      <c r="BB14" s="17">
        <f t="shared" si="0"/>
        <v>0</v>
      </c>
      <c r="BC14" s="17">
        <f t="shared" si="0"/>
        <v>0</v>
      </c>
      <c r="BD14" s="17">
        <f t="shared" si="0"/>
        <v>0</v>
      </c>
      <c r="BE14" s="17">
        <f t="shared" si="0"/>
        <v>0</v>
      </c>
      <c r="BF14" s="17">
        <f t="shared" si="0"/>
        <v>0</v>
      </c>
    </row>
    <row r="15" spans="1:58" ht="14.4">
      <c r="A15" s="117" t="str">
        <f>Constants!E6</f>
        <v>PT</v>
      </c>
      <c r="B15" s="17">
        <f>SUMIFS('High-Tech Hitters'!$F$54:$F$66,'High-Tech Hitters'!$B$54:$B$66, B$14,'High-Tech Hitters'!$H$54:$H$66,$A15)*(1+Constants!$B$7)</f>
        <v>75.599999999999994</v>
      </c>
      <c r="C15" s="17">
        <f>SUMIFS('High-Tech Hitters'!$F$54:$F$66,'High-Tech Hitters'!$B$54:$B$66, C$14,'High-Tech Hitters'!$H$54:$H$66,$A15)</f>
        <v>0</v>
      </c>
      <c r="D15" s="17">
        <f>SUMIFS('High-Tech Hitters'!$F$54:$F$66,'High-Tech Hitters'!$B$54:$B$66, D$14,'High-Tech Hitters'!$H$54:$H$66,$A15)*(1+Constants!$B$7)</f>
        <v>0</v>
      </c>
      <c r="E15" s="17">
        <f>SUMIFS('High-Tech Hitters'!$F$54:$F$66,'High-Tech Hitters'!$B$54:$B$66, E$14,'High-Tech Hitters'!$H$54:$H$66,$A15)*(1+Constants!$B$7)</f>
        <v>0</v>
      </c>
      <c r="F15" s="17">
        <f>SUMIFS('High-Tech Hitters'!$F$54:$F$66,'High-Tech Hitters'!$B$54:$B$66, F$14,'High-Tech Hitters'!$H$54:$H$66,$A15)*(1+Constants!$B$7)</f>
        <v>0</v>
      </c>
      <c r="G15" s="117" t="s">
        <v>319</v>
      </c>
      <c r="H15" s="17">
        <f>SUMIF('High-Tech Hitters'!$B$70:$B$85,"&lt;&gt;External",'High-Tech Hitters'!$F$70:$F$85)</f>
        <v>75</v>
      </c>
      <c r="I15" s="118">
        <f>SUMIF('High-Tech Hitters'!$B$70:$B$85,"External",'High-Tech Hitters'!$F$70:$F$85)</f>
        <v>42</v>
      </c>
      <c r="J15" s="119">
        <f>SUM('High-Tech Hitters'!$F$90:$F$103)</f>
        <v>1206.75</v>
      </c>
      <c r="K15" s="120">
        <f>IF(OR(ISBLANK(B7),ISBLANK(B9)), "ERROR",MAX(MIN(J15,B7*Constants!B14)-Constants!B13*B7,0)*IF(B9="yes",Constants!B15,IF(B9="no",Constants!B16,0)))</f>
        <v>621.40000000000009</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540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3960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SUMIFS('High-Tech Hitters'!$F$54:$F$66,'High-Tech Hitters'!$B$54:$B$66, B$14,'High-Tech Hitters'!$H$54:$H$66,$A16)*(1+Constants!$B$9)</f>
        <v>0</v>
      </c>
      <c r="C16" s="17">
        <f>SUMIFS('High-Tech Hitters'!$F$54:$F$66,'High-Tech Hitters'!$B$54:$B$66, C$14,'High-Tech Hitters'!$H$54:$H$66,$A16)</f>
        <v>0</v>
      </c>
      <c r="D16" s="17">
        <f>SUMIFS('High-Tech Hitters'!$F$54:$F$66,'High-Tech Hitters'!$B$54:$B$66, D$14,'High-Tech Hitters'!$H$54:$H$66,$A16)*(1+Constants!$B$9)</f>
        <v>0</v>
      </c>
      <c r="E16" s="17">
        <f>SUMIFS('High-Tech Hitters'!$F$54:$F$66,'High-Tech Hitters'!$B$54:$B$66, E$14,'High-Tech Hitters'!$H$54:$H$66,$A16)*(1+Constants!$B$9)</f>
        <v>0</v>
      </c>
      <c r="F16" s="17">
        <f>SUMIFS('High-Tech Hitters'!$F$54:$F$66,'High-Tech Hitters'!$B$54:$B$66, F$14,'High-Tech Hitters'!$H$54:$H$66,$A16)*(1+Constants!$B$9)</f>
        <v>0</v>
      </c>
      <c r="G16" s="117" t="s">
        <v>35</v>
      </c>
      <c r="H16" s="122">
        <f>SUM(AD15:CA15)</f>
        <v>4500</v>
      </c>
      <c r="I16" s="120">
        <f t="array" ref="I16">SUM(IF('High-Tech Hitters'!$B$70:$B$85="External",'High-Tech Hitters'!$F$70:$F$85*'High-Tech Hitters'!$H$70:$H$85,0))</f>
        <v>453.75</v>
      </c>
      <c r="J16" s="123"/>
      <c r="K16" s="124"/>
      <c r="L16" s="121" t="s">
        <v>60</v>
      </c>
      <c r="M16" s="120">
        <f>J15-K15</f>
        <v>585.34999999999991</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SUMIFS('High-Tech Hitters'!$F$54:$F$66,'High-Tech Hitters'!$B$54:$B$66, B$14,'High-Tech Hitters'!$H$54:$H$66,$A17)*(1+Constants!$B$7)</f>
        <v>0</v>
      </c>
      <c r="C17" s="17">
        <f>SUMIFS('High-Tech Hitters'!$F$54:$F$66,'High-Tech Hitters'!$B$54:$B$66, C$14,'High-Tech Hitters'!$H$54:$H$66,$A17)</f>
        <v>0</v>
      </c>
      <c r="D17" s="17">
        <f>SUMIFS('High-Tech Hitters'!$F$54:$F$66,'High-Tech Hitters'!$B$54:$B$66, D$14,'High-Tech Hitters'!$H$54:$H$66,$A17)*(1+Constants!$B$7)</f>
        <v>0</v>
      </c>
      <c r="E17" s="17">
        <f>SUMIFS('High-Tech Hitters'!$F$54:$F$66,'High-Tech Hitters'!$B$54:$B$66, E$14,'High-Tech Hitters'!$H$54:$H$66,$A17)*(1+Constants!$B$7)</f>
        <v>0</v>
      </c>
      <c r="F17" s="17">
        <f>SUMIFS('High-Tech Hitters'!$F$54:$F$66,'High-Tech Hitters'!$B$54:$B$66, F$14,'High-Tech Hitters'!$H$54:$H$66,$A17)*(1+Constants!$B$7)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SUMIFS('High-Tech Hitters'!$F$54:$F$66,'High-Tech Hitters'!$B$54:$B$66, B$14,'High-Tech Hitters'!$H$54:$H$66,$A18)</f>
        <v>0</v>
      </c>
      <c r="C18" s="17">
        <f>SUMIFS('High-Tech Hitters'!$F$54:$F$66,'High-Tech Hitters'!$B$54:$B$66, C$14,'High-Tech Hitters'!$H$54:$H$66,$A18)</f>
        <v>0</v>
      </c>
      <c r="D18" s="17">
        <f>SUMIFS('High-Tech Hitters'!$F$54:$F$66,'High-Tech Hitters'!$B$54:$B$66, D$14,'High-Tech Hitters'!$H$54:$H$66,$A18)</f>
        <v>0</v>
      </c>
      <c r="E18" s="17">
        <f>SUMIFS('High-Tech Hitters'!$F$54:$F$66,'High-Tech Hitters'!$B$54:$B$66, E$14,'High-Tech Hitters'!$H$54:$H$66,$A18)</f>
        <v>63</v>
      </c>
      <c r="F18" s="17">
        <f>SUMIFS('High-Tech Hitters'!$F$54:$F$66,'High-Tech Hitters'!$B$54:$B$66, F$14,'High-Tech Hitters'!$H$54:$H$66,$A18)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SUMIFS('High-Tech Hitters'!$F$54:$F$66,'High-Tech Hitters'!$B$54:$B$66, B$14,'High-Tech Hitters'!$H$54:$H$66,$A19)</f>
        <v>0</v>
      </c>
      <c r="C19" s="17">
        <f>SUMIFS('High-Tech Hitters'!$F$54:$F$66,'High-Tech Hitters'!$B$54:$B$66, C$14,'High-Tech Hitters'!$H$54:$H$66,$A19)</f>
        <v>0</v>
      </c>
      <c r="D19" s="17">
        <f>SUMIFS('High-Tech Hitters'!$F$54:$F$66,'High-Tech Hitters'!$B$54:$B$66, D$14,'High-Tech Hitters'!$H$54:$H$66,$A19)</f>
        <v>0</v>
      </c>
      <c r="E19" s="17">
        <f>SUMIFS('High-Tech Hitters'!$F$54:$F$66,'High-Tech Hitters'!$B$54:$B$66, E$14,'High-Tech Hitters'!$H$54:$H$66,$A19)</f>
        <v>0</v>
      </c>
      <c r="F19" s="17">
        <f>SUMIFS('High-Tech Hitters'!$F$54:$F$66,'High-Tech Hitters'!$B$54:$B$66, F$14,'High-Tech Hitters'!$H$54:$H$66,$A19)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SUM(IF('High-Tech Hitters'!$B$54:$B$66=B$14,IF('High-Tech Hitters'!$H$54:$H$66="PT-ZZP",'High-Tech Hitters'!$F$54:$F$66*'High-Tech Hitters'!$I$54:$I$66*(1+Constants!$B$7),0),0))</f>
        <v>0</v>
      </c>
      <c r="C20" s="122">
        <f t="array" ref="C20">SUM(IF('High-Tech Hitters'!$B$54:$B$66=C$14,IF('High-Tech Hitters'!$H$54:$H$66="PT-ZZP",'High-Tech Hitters'!$F$54:$F$66*'High-Tech Hitters'!$I$54:$I$66,0),0))</f>
        <v>0</v>
      </c>
      <c r="D20" s="122">
        <f t="array" ref="D20">SUM(IF('High-Tech Hitters'!$B$54:$B$66=D$14,IF('High-Tech Hitters'!$H$54:$H$66="PT-ZZP",'High-Tech Hitters'!$F$54:$F$66*'High-Tech Hitters'!$I$54:$I$66*(1+Constants!$B$7),0),0))</f>
        <v>0</v>
      </c>
      <c r="E20" s="122">
        <f t="array" ref="E20">SUM(IF('High-Tech Hitters'!$B$54:$B$66=E$14,IF('High-Tech Hitters'!$H$54:$H$66="PT-ZZP",'High-Tech Hitters'!$F$54:$F$66*'High-Tech Hitters'!$I$54:$I$66*(1+Constants!$B$7),0),0))</f>
        <v>0</v>
      </c>
      <c r="F20" s="122">
        <f t="array" ref="F20">SUM(IF('High-Tech Hitters'!$B$54:$B$66=F$14,IF('High-Tech Hitters'!$H$54:$H$66="PT-ZZP",'High-Tech Hitters'!$F$54:$F$66*'High-Tech Hitters'!$I$54:$I$66*(1+Constants!$B$7),0),0))</f>
        <v>0</v>
      </c>
      <c r="G20" s="125"/>
      <c r="H20" s="17"/>
      <c r="I20" s="118"/>
      <c r="J20" s="123"/>
      <c r="K20" s="126"/>
      <c r="L20" s="121" t="s">
        <v>6</v>
      </c>
      <c r="M20" s="120">
        <f>SUM(M14:M19)</f>
        <v>1085.3499999999999</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SUM(IF('High-Tech Hitters'!$B$54:$B$66=B$14,IF('High-Tech Hitters'!$H$54:$H$66="Extern",'High-Tech Hitters'!$F$54:$F$66*'High-Tech Hitters'!$I$54:$I$66,0),0))</f>
        <v>0</v>
      </c>
      <c r="C21" s="122">
        <f t="array" ref="C21">SUM(IF('High-Tech Hitters'!$B$54:$B$66=C$14,IF('High-Tech Hitters'!$H$54:$H$66="Extern",'High-Tech Hitters'!$F$54:$F$66*'High-Tech Hitters'!$I$54:$I$66,0),0))</f>
        <v>0</v>
      </c>
      <c r="D21" s="122">
        <f t="array" ref="D21">SUM(IF('High-Tech Hitters'!$B$54:$B$66=D$14,IF('High-Tech Hitters'!$H$54:$H$66="Extern",'High-Tech Hitters'!$F$54:$F$66*'High-Tech Hitters'!$I$54:$I$66,0),0))</f>
        <v>0</v>
      </c>
      <c r="E21" s="122">
        <f t="array" ref="E21">SUM(IF('High-Tech Hitters'!$B$54:$B$66=E$14,IF('High-Tech Hitters'!$H$54:$H$66="Extern",'High-Tech Hitters'!$F$54:$F$66*'High-Tech Hitters'!$I$54:$I$66,0),0))</f>
        <v>0</v>
      </c>
      <c r="F21" s="120">
        <f t="array" ref="F21">SUM(IF('High-Tech Hitters'!$B$54:$B$66=F$14,IF('High-Tech Hitters'!$H$54:$H$66="Extern",'High-Tech Hitters'!$F$54:$F$66*'High-Tech Hitters'!$I$54:$I$66,0),0))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SUMIFS('High-Tech Hitters'!$F$54:$F$66,'High-Tech Hitters'!$B$54:$B$66,"Mentorship",'High-Tech Hitters'!$H$54:$H$66,"PT-V")*Constants!B8+SUMIFS('High-Tech Hitters'!$F$54:$F$66,'High-Tech Hitters'!$B$54:$B$66,"Mentorship",'High-Tech Hitters'!$H$54:$H$66,"PT")*Constants!B6+SUMPRODUCT(IF('High-Tech Hitters'!$B$54:$B$66="Mentorship",IF('High-Tech Hitters'!$H$54:$H$66="PT-ZZP",'High-Tech Hitters'!$F$54:$F$66*'High-Tech Hitters'!$I$54:$I$66,0)))</f>
        <v>0</v>
      </c>
    </row>
    <row r="23" spans="1:31" ht="15" customHeight="1">
      <c r="A23" s="133" t="s">
        <v>321</v>
      </c>
      <c r="B23" s="552"/>
      <c r="C23" s="552"/>
      <c r="D23" s="552"/>
      <c r="E23" s="552">
        <f>SUMIF('High-Tech Hitters'!$B$54:$B$66,"External Trainer Course",'High-Tech Hitters'!$I$54:$I$66)</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1087</v>
      </c>
      <c r="B37" s="147">
        <v>26</v>
      </c>
      <c r="C37" s="146">
        <v>2</v>
      </c>
      <c r="D37" s="146">
        <v>42</v>
      </c>
      <c r="E37" s="146" t="s">
        <v>52</v>
      </c>
      <c r="F37" s="148" t="s">
        <v>1088</v>
      </c>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t="s">
        <v>1089</v>
      </c>
      <c r="B38" s="147">
        <v>25</v>
      </c>
      <c r="C38" s="146">
        <v>2</v>
      </c>
      <c r="D38" s="146">
        <v>42</v>
      </c>
      <c r="E38" s="155" t="s">
        <v>54</v>
      </c>
      <c r="F38" s="154" t="s">
        <v>1090</v>
      </c>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7"/>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t="s">
        <v>1089</v>
      </c>
      <c r="B45" s="147">
        <v>25</v>
      </c>
      <c r="C45" s="146" t="s">
        <v>1091</v>
      </c>
      <c r="D45" s="146" t="s">
        <v>54</v>
      </c>
      <c r="E45" s="154">
        <v>1</v>
      </c>
      <c r="F45" s="154">
        <v>1.5</v>
      </c>
      <c r="G45" s="147" t="s">
        <v>353</v>
      </c>
      <c r="H45" s="147" t="s">
        <v>1092</v>
      </c>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c r="E46" s="151"/>
      <c r="F46" s="152"/>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162" t="s">
        <v>1093</v>
      </c>
      <c r="B54" s="163" t="s">
        <v>105</v>
      </c>
      <c r="C54" s="85">
        <v>22</v>
      </c>
      <c r="D54" s="85">
        <v>2</v>
      </c>
      <c r="E54" s="85">
        <v>1.5</v>
      </c>
      <c r="F54" s="85">
        <f>'High-Tech Hitters'!$E54*'High-Tech Hitters'!$C54</f>
        <v>33</v>
      </c>
      <c r="G54" s="231" t="s">
        <v>1094</v>
      </c>
      <c r="H54" s="163" t="s">
        <v>52</v>
      </c>
      <c r="I54" s="186" t="str">
        <f t="shared" ref="I54:I57" si="2">IF(H54 = "PT-V","n/a",IF(H54 = "PT","n/a",IF(H54 = "RT","n/a",IF(OR(H54 = "Extern",H54 = "PT-ZZP"), "Please fill in", 0))))</f>
        <v>n/a</v>
      </c>
      <c r="J54" s="17" t="s">
        <v>1095</v>
      </c>
      <c r="K54" s="723" t="s">
        <v>1096</v>
      </c>
      <c r="L54" s="699"/>
      <c r="M54" s="724"/>
      <c r="N54" s="17"/>
      <c r="O54" s="17"/>
      <c r="P54" s="17"/>
      <c r="Q54" s="17"/>
      <c r="R54" s="17"/>
      <c r="S54" s="17"/>
      <c r="T54" s="17"/>
      <c r="U54" s="17"/>
      <c r="V54" s="17"/>
      <c r="W54" s="17"/>
      <c r="X54" s="17"/>
      <c r="Y54" s="17"/>
      <c r="Z54" s="17"/>
      <c r="AA54" s="17"/>
      <c r="AB54" s="17"/>
    </row>
    <row r="55" spans="1:30" ht="15.75" customHeight="1">
      <c r="A55" s="17" t="s">
        <v>1097</v>
      </c>
      <c r="B55" s="163" t="s">
        <v>105</v>
      </c>
      <c r="C55" s="85">
        <v>20</v>
      </c>
      <c r="D55" s="85">
        <v>1</v>
      </c>
      <c r="E55" s="85">
        <v>1.5</v>
      </c>
      <c r="F55" s="85">
        <f>'High-Tech Hitters'!$E55*'High-Tech Hitters'!$C55</f>
        <v>30</v>
      </c>
      <c r="G55" s="231" t="s">
        <v>1094</v>
      </c>
      <c r="H55" s="163" t="s">
        <v>52</v>
      </c>
      <c r="I55" s="186" t="str">
        <f t="shared" si="2"/>
        <v>n/a</v>
      </c>
      <c r="J55" s="17"/>
      <c r="K55" s="725"/>
      <c r="L55" s="699"/>
      <c r="M55" s="724"/>
      <c r="N55" s="17"/>
      <c r="O55" s="17"/>
      <c r="P55" s="17"/>
      <c r="Q55" s="17"/>
      <c r="R55" s="17"/>
      <c r="S55" s="17"/>
      <c r="T55" s="17"/>
      <c r="U55" s="17"/>
      <c r="V55" s="17"/>
      <c r="W55" s="17"/>
      <c r="X55" s="17"/>
      <c r="Y55" s="17"/>
      <c r="Z55" s="17"/>
      <c r="AA55" s="17"/>
      <c r="AB55" s="17"/>
    </row>
    <row r="56" spans="1:30" ht="14.25" customHeight="1">
      <c r="A56" s="162" t="s">
        <v>1098</v>
      </c>
      <c r="B56" s="163" t="s">
        <v>97</v>
      </c>
      <c r="C56" s="85">
        <v>22</v>
      </c>
      <c r="D56" s="85">
        <v>2</v>
      </c>
      <c r="E56" s="85">
        <v>1.5</v>
      </c>
      <c r="F56" s="85">
        <f>'High-Tech Hitters'!$E56*'High-Tech Hitters'!$C56</f>
        <v>33</v>
      </c>
      <c r="G56" s="163" t="s">
        <v>1099</v>
      </c>
      <c r="H56" s="163" t="s">
        <v>54</v>
      </c>
      <c r="I56" s="186" t="str">
        <f t="shared" si="2"/>
        <v>n/a</v>
      </c>
      <c r="J56" s="17"/>
      <c r="K56" s="725"/>
      <c r="L56" s="699"/>
      <c r="M56" s="724"/>
      <c r="N56" s="17"/>
      <c r="O56" s="17"/>
      <c r="P56" s="17"/>
      <c r="Q56" s="17"/>
      <c r="R56" s="17"/>
      <c r="S56" s="17"/>
      <c r="T56" s="17"/>
      <c r="U56" s="17"/>
      <c r="V56" s="17"/>
      <c r="W56" s="17"/>
      <c r="X56" s="17"/>
      <c r="Y56" s="17"/>
      <c r="Z56" s="17"/>
      <c r="AA56" s="17"/>
      <c r="AB56" s="17"/>
    </row>
    <row r="57" spans="1:30" ht="15.75" customHeight="1">
      <c r="A57" s="162" t="s">
        <v>1100</v>
      </c>
      <c r="B57" s="163" t="s">
        <v>97</v>
      </c>
      <c r="C57" s="85">
        <v>20</v>
      </c>
      <c r="D57" s="85">
        <v>1</v>
      </c>
      <c r="E57" s="85">
        <v>1.5</v>
      </c>
      <c r="F57" s="85">
        <f>'High-Tech Hitters'!$E57*'High-Tech Hitters'!$C57</f>
        <v>30</v>
      </c>
      <c r="G57" s="163" t="s">
        <v>1099</v>
      </c>
      <c r="H57" s="163" t="s">
        <v>54</v>
      </c>
      <c r="I57" s="186" t="str">
        <f t="shared" si="2"/>
        <v>n/a</v>
      </c>
      <c r="J57" s="17"/>
      <c r="K57" s="725"/>
      <c r="L57" s="699"/>
      <c r="M57" s="724"/>
      <c r="N57" s="17"/>
      <c r="O57" s="17"/>
      <c r="P57" s="17"/>
      <c r="Q57" s="17"/>
      <c r="R57" s="17"/>
      <c r="S57" s="17"/>
      <c r="T57" s="17"/>
      <c r="U57" s="17"/>
      <c r="V57" s="17"/>
      <c r="W57" s="17"/>
      <c r="X57" s="17"/>
      <c r="Y57" s="17"/>
      <c r="Z57" s="17"/>
      <c r="AA57" s="17"/>
      <c r="AB57" s="17"/>
    </row>
    <row r="58" spans="1:30" ht="15.75" customHeight="1">
      <c r="A58" s="162"/>
      <c r="B58" s="163"/>
      <c r="C58" s="152"/>
      <c r="D58" s="152"/>
      <c r="E58" s="152"/>
      <c r="F58" s="152"/>
      <c r="G58" s="163"/>
      <c r="H58" s="163"/>
      <c r="I58" s="186"/>
      <c r="J58" s="17"/>
      <c r="K58" s="725"/>
      <c r="L58" s="699"/>
      <c r="M58" s="724"/>
      <c r="N58" s="17"/>
      <c r="O58" s="17"/>
      <c r="P58" s="17"/>
      <c r="Q58" s="17"/>
      <c r="R58" s="17"/>
      <c r="S58" s="17"/>
      <c r="T58" s="17"/>
      <c r="U58" s="17"/>
      <c r="V58" s="17"/>
      <c r="W58" s="17"/>
      <c r="X58" s="17"/>
      <c r="Y58" s="17"/>
      <c r="Z58" s="17"/>
      <c r="AA58" s="17"/>
      <c r="AB58" s="17"/>
    </row>
    <row r="59" spans="1:30" ht="15.75" customHeight="1">
      <c r="A59" s="17"/>
      <c r="B59" s="163"/>
      <c r="C59" s="152"/>
      <c r="D59" s="152"/>
      <c r="E59" s="152"/>
      <c r="F59" s="152"/>
      <c r="G59" s="163"/>
      <c r="H59" s="163"/>
      <c r="I59" s="186"/>
      <c r="J59" s="17"/>
      <c r="K59" s="725"/>
      <c r="L59" s="699"/>
      <c r="M59" s="724"/>
      <c r="N59" s="17"/>
      <c r="O59" s="17"/>
      <c r="P59" s="17"/>
      <c r="Q59" s="17"/>
      <c r="R59" s="17"/>
      <c r="S59" s="17"/>
      <c r="T59" s="17"/>
      <c r="U59" s="17"/>
      <c r="V59" s="17"/>
      <c r="W59" s="17"/>
      <c r="X59" s="17"/>
      <c r="Y59" s="17"/>
      <c r="Z59" s="17"/>
      <c r="AA59" s="17"/>
      <c r="AB59" s="17"/>
    </row>
    <row r="60" spans="1:30" ht="15.75" customHeight="1">
      <c r="A60" s="162"/>
      <c r="B60" s="163"/>
      <c r="C60" s="152"/>
      <c r="D60" s="152"/>
      <c r="E60" s="152"/>
      <c r="F60" s="152"/>
      <c r="G60" s="163"/>
      <c r="H60" s="163"/>
      <c r="I60" s="186"/>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52"/>
      <c r="G61" s="163"/>
      <c r="H61" s="163"/>
      <c r="I61" s="186"/>
      <c r="J61" s="17"/>
      <c r="K61" s="725"/>
      <c r="L61" s="699"/>
      <c r="M61" s="724"/>
      <c r="N61" s="17"/>
      <c r="O61" s="17"/>
      <c r="P61" s="17"/>
      <c r="Q61" s="17"/>
      <c r="R61" s="17"/>
      <c r="S61" s="17"/>
      <c r="T61" s="17"/>
      <c r="U61" s="17"/>
      <c r="V61" s="17"/>
      <c r="W61" s="17"/>
      <c r="X61" s="17"/>
      <c r="Y61" s="17"/>
      <c r="Z61" s="17"/>
      <c r="AA61" s="17"/>
      <c r="AB61" s="17"/>
    </row>
    <row r="62" spans="1:30" ht="15.75" customHeight="1">
      <c r="A62" s="162"/>
      <c r="B62" s="163"/>
      <c r="C62" s="152"/>
      <c r="D62" s="152"/>
      <c r="E62" s="152"/>
      <c r="F62" s="152"/>
      <c r="G62" s="163"/>
      <c r="H62" s="163"/>
      <c r="I62" s="186"/>
      <c r="J62" s="17"/>
      <c r="K62" s="725"/>
      <c r="L62" s="699"/>
      <c r="M62" s="724"/>
      <c r="N62" s="17"/>
      <c r="O62" s="17"/>
      <c r="P62" s="17"/>
      <c r="Q62" s="17"/>
      <c r="R62" s="17"/>
      <c r="S62" s="17"/>
      <c r="T62" s="17"/>
      <c r="U62" s="17"/>
      <c r="V62" s="17"/>
      <c r="W62" s="17"/>
      <c r="X62" s="17"/>
      <c r="Y62" s="17"/>
      <c r="Z62" s="17"/>
      <c r="AA62" s="17"/>
      <c r="AB62" s="17"/>
    </row>
    <row r="63" spans="1:30" ht="15" customHeight="1">
      <c r="A63" s="17"/>
      <c r="B63" s="163"/>
      <c r="C63" s="85"/>
      <c r="D63" s="85"/>
      <c r="E63" s="152"/>
      <c r="F63" s="152"/>
      <c r="G63" s="17"/>
      <c r="H63" s="163"/>
      <c r="I63" s="186"/>
      <c r="J63" s="17"/>
      <c r="K63" s="725"/>
      <c r="L63" s="699"/>
      <c r="M63" s="724"/>
      <c r="N63" s="17"/>
      <c r="O63" s="17"/>
      <c r="P63" s="17"/>
      <c r="Q63" s="17"/>
      <c r="R63" s="17"/>
      <c r="S63" s="17"/>
      <c r="T63" s="17"/>
      <c r="U63" s="17"/>
      <c r="V63" s="17"/>
      <c r="W63" s="17"/>
      <c r="X63" s="17"/>
      <c r="Y63" s="17"/>
      <c r="Z63" s="17"/>
      <c r="AA63" s="17"/>
      <c r="AB63" s="17"/>
    </row>
    <row r="64" spans="1:30" ht="15.75" customHeight="1">
      <c r="A64" s="17"/>
      <c r="B64" s="163"/>
      <c r="C64" s="85"/>
      <c r="D64" s="85"/>
      <c r="E64" s="152"/>
      <c r="F64" s="152"/>
      <c r="G64" s="17"/>
      <c r="H64" s="163"/>
      <c r="I64" s="186"/>
      <c r="J64" s="17"/>
      <c r="K64" s="725"/>
      <c r="L64" s="699"/>
      <c r="M64" s="724"/>
      <c r="N64" s="17"/>
      <c r="O64" s="17"/>
      <c r="P64" s="17"/>
      <c r="Q64" s="17"/>
      <c r="R64" s="17"/>
      <c r="S64" s="17"/>
      <c r="T64" s="17"/>
      <c r="U64" s="17"/>
      <c r="V64" s="17"/>
      <c r="W64" s="17"/>
      <c r="X64" s="17"/>
      <c r="Y64" s="17"/>
      <c r="Z64" s="17"/>
      <c r="AA64" s="17"/>
      <c r="AB64" s="17"/>
    </row>
    <row r="65" spans="1:30" ht="15.75" customHeight="1">
      <c r="A65" s="17"/>
      <c r="B65" s="163"/>
      <c r="C65" s="85"/>
      <c r="D65" s="85"/>
      <c r="E65" s="152"/>
      <c r="F65" s="152"/>
      <c r="G65" s="17"/>
      <c r="H65" s="163"/>
      <c r="I65" s="186"/>
      <c r="J65" s="17"/>
      <c r="K65" s="725"/>
      <c r="L65" s="699"/>
      <c r="M65" s="724"/>
      <c r="N65" s="17"/>
      <c r="O65" s="17"/>
      <c r="P65" s="17"/>
      <c r="Q65" s="17"/>
      <c r="R65" s="17"/>
      <c r="S65" s="17"/>
      <c r="T65" s="17"/>
      <c r="U65" s="17"/>
      <c r="V65" s="17"/>
      <c r="W65" s="17"/>
      <c r="X65" s="17"/>
      <c r="Y65" s="17"/>
      <c r="Z65" s="17"/>
      <c r="AA65" s="17"/>
      <c r="AB65" s="17"/>
    </row>
    <row r="66" spans="1:30" ht="15.75" customHeight="1">
      <c r="A66" s="167"/>
      <c r="B66" s="163"/>
      <c r="C66" s="556"/>
      <c r="D66" s="557"/>
      <c r="E66" s="558"/>
      <c r="F66" s="558"/>
      <c r="G66" s="158"/>
      <c r="H66" s="158"/>
      <c r="I66" s="232"/>
      <c r="J66" s="554"/>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72" t="s">
        <v>1093</v>
      </c>
      <c r="B70" s="147" t="s">
        <v>85</v>
      </c>
      <c r="C70" s="147" t="s">
        <v>1101</v>
      </c>
      <c r="D70" s="147">
        <v>1.5</v>
      </c>
      <c r="E70" s="155">
        <v>22</v>
      </c>
      <c r="F70" s="156">
        <f>'High-Tech Hitters'!$D70*'High-Tech Hitters'!$E70</f>
        <v>33</v>
      </c>
      <c r="G70" s="155">
        <v>3</v>
      </c>
      <c r="H70" s="173" t="s">
        <v>393</v>
      </c>
      <c r="I70" s="173" t="s">
        <v>1102</v>
      </c>
      <c r="J70" s="731"/>
      <c r="K70" s="699"/>
      <c r="L70" s="699"/>
      <c r="M70" s="699"/>
      <c r="N70" s="724"/>
      <c r="O70" s="732" t="s">
        <v>395</v>
      </c>
      <c r="P70" s="733"/>
      <c r="Q70" s="17"/>
      <c r="R70" s="17"/>
      <c r="S70" s="17"/>
      <c r="T70" s="17"/>
      <c r="U70" s="17"/>
      <c r="V70" s="17"/>
      <c r="W70" s="17"/>
      <c r="X70" s="17"/>
      <c r="Y70" s="17"/>
      <c r="Z70" s="17"/>
      <c r="AA70" s="17"/>
    </row>
    <row r="71" spans="1:30" ht="15.75" customHeight="1">
      <c r="A71" s="147" t="s">
        <v>1097</v>
      </c>
      <c r="B71" s="147" t="s">
        <v>92</v>
      </c>
      <c r="C71" s="147" t="s">
        <v>1103</v>
      </c>
      <c r="D71" s="147">
        <v>1.5</v>
      </c>
      <c r="E71" s="155">
        <v>17</v>
      </c>
      <c r="F71" s="156">
        <f>'High-Tech Hitters'!$D71*'High-Tech Hitters'!$E71</f>
        <v>25.5</v>
      </c>
      <c r="G71" s="155">
        <v>3</v>
      </c>
      <c r="H71" s="173"/>
      <c r="I71" s="173" t="s">
        <v>1104</v>
      </c>
      <c r="J71" s="725"/>
      <c r="K71" s="699"/>
      <c r="L71" s="699"/>
      <c r="M71" s="699"/>
      <c r="N71" s="724"/>
      <c r="O71" s="725"/>
      <c r="P71" s="699"/>
      <c r="Q71" s="17"/>
      <c r="R71" s="17"/>
      <c r="S71" s="17"/>
      <c r="T71" s="17"/>
      <c r="U71" s="17"/>
      <c r="V71" s="17"/>
      <c r="W71" s="17"/>
      <c r="X71" s="17"/>
      <c r="Y71" s="17"/>
      <c r="Z71" s="17"/>
      <c r="AA71" s="17"/>
    </row>
    <row r="72" spans="1:30" ht="15.75" customHeight="1">
      <c r="A72" s="147" t="s">
        <v>1098</v>
      </c>
      <c r="B72" s="147" t="s">
        <v>85</v>
      </c>
      <c r="C72" s="147" t="s">
        <v>1105</v>
      </c>
      <c r="D72" s="147">
        <v>1.5</v>
      </c>
      <c r="E72" s="155">
        <v>22</v>
      </c>
      <c r="F72" s="156">
        <f>'High-Tech Hitters'!$D72*'High-Tech Hitters'!$E72</f>
        <v>33</v>
      </c>
      <c r="G72" s="155">
        <v>1</v>
      </c>
      <c r="H72" s="173" t="s">
        <v>603</v>
      </c>
      <c r="I72" s="173" t="s">
        <v>1102</v>
      </c>
      <c r="J72" s="725"/>
      <c r="K72" s="699"/>
      <c r="L72" s="699"/>
      <c r="M72" s="699"/>
      <c r="N72" s="724"/>
      <c r="O72" s="725"/>
      <c r="P72" s="699"/>
      <c r="Q72" s="17"/>
      <c r="R72" s="17"/>
      <c r="S72" s="17"/>
      <c r="T72" s="17"/>
      <c r="U72" s="17"/>
      <c r="V72" s="17"/>
      <c r="W72" s="17"/>
      <c r="X72" s="17"/>
      <c r="Y72" s="17"/>
      <c r="Z72" s="17"/>
      <c r="AA72" s="17"/>
    </row>
    <row r="73" spans="1:30" ht="15.75" customHeight="1">
      <c r="A73" s="172" t="s">
        <v>1100</v>
      </c>
      <c r="B73" s="147" t="s">
        <v>92</v>
      </c>
      <c r="C73" s="147" t="s">
        <v>1103</v>
      </c>
      <c r="D73" s="147">
        <v>1.5</v>
      </c>
      <c r="E73" s="155">
        <v>11</v>
      </c>
      <c r="F73" s="156">
        <f>'High-Tech Hitters'!$D73*'High-Tech Hitters'!$E73</f>
        <v>16.5</v>
      </c>
      <c r="G73" s="155">
        <v>1</v>
      </c>
      <c r="H73" s="173">
        <v>27.5</v>
      </c>
      <c r="I73" s="173" t="s">
        <v>1106</v>
      </c>
      <c r="J73" s="725"/>
      <c r="K73" s="699"/>
      <c r="L73" s="699"/>
      <c r="M73" s="699"/>
      <c r="N73" s="724"/>
      <c r="O73" s="725"/>
      <c r="P73" s="699"/>
      <c r="Q73" s="17"/>
      <c r="R73" s="17"/>
      <c r="S73" s="17"/>
      <c r="T73" s="17"/>
      <c r="U73" s="17"/>
      <c r="V73" s="17"/>
      <c r="W73" s="17"/>
      <c r="X73" s="17"/>
      <c r="Y73" s="17"/>
      <c r="Z73" s="17"/>
      <c r="AA73" s="17"/>
    </row>
    <row r="74" spans="1:30" ht="15.75" customHeight="1">
      <c r="A74" s="17" t="s">
        <v>1100</v>
      </c>
      <c r="B74" s="17" t="s">
        <v>65</v>
      </c>
      <c r="C74" s="147" t="s">
        <v>1107</v>
      </c>
      <c r="D74" s="154">
        <v>1.5</v>
      </c>
      <c r="E74" s="155">
        <v>6</v>
      </c>
      <c r="F74" s="156">
        <f>'High-Tech Hitters'!$D74*'High-Tech Hitters'!$E74</f>
        <v>9</v>
      </c>
      <c r="G74" s="155">
        <v>1</v>
      </c>
      <c r="H74" s="173" t="str">
        <f>IF('High-Tech Hitters'!$B74= "","-",IF('High-Tech Hitters'!$B74= "External","Specify location tariff", "Campus buy-off"))</f>
        <v>Campus buy-off</v>
      </c>
      <c r="I74" s="173"/>
      <c r="J74" s="725"/>
      <c r="K74" s="699"/>
      <c r="L74" s="699"/>
      <c r="M74" s="699"/>
      <c r="N74" s="724"/>
      <c r="O74" s="725"/>
      <c r="P74" s="699"/>
      <c r="Q74" s="17"/>
      <c r="R74" s="17"/>
      <c r="S74" s="17"/>
      <c r="T74" s="17"/>
      <c r="U74" s="17"/>
      <c r="V74" s="17"/>
      <c r="W74" s="17"/>
      <c r="X74" s="17"/>
      <c r="Y74" s="17"/>
      <c r="Z74" s="17"/>
      <c r="AA74" s="17"/>
    </row>
    <row r="75" spans="1:30" ht="15.75" customHeight="1">
      <c r="A75" s="162"/>
      <c r="B75" s="17"/>
      <c r="C75" s="85"/>
      <c r="D75" s="152"/>
      <c r="E75" s="151"/>
      <c r="F75" s="180">
        <f>'High-Tech Hitters'!$D75*'High-Tech Hitters'!$E75</f>
        <v>0</v>
      </c>
      <c r="G75" s="151"/>
      <c r="H75" s="179" t="str">
        <f>IF('High-Tech Hitters'!$B75= "","-",IF('High-Tech Hitters'!$B75= "External","Specify location tariff", "Campus buy-off"))</f>
        <v>-</v>
      </c>
      <c r="I75" s="179"/>
      <c r="J75" s="725"/>
      <c r="K75" s="699"/>
      <c r="L75" s="699"/>
      <c r="M75" s="699"/>
      <c r="N75" s="724"/>
      <c r="O75" s="725"/>
      <c r="P75" s="699"/>
      <c r="Q75" s="17"/>
      <c r="R75" s="17"/>
      <c r="S75" s="17"/>
      <c r="T75" s="17"/>
      <c r="U75" s="17"/>
      <c r="V75" s="17"/>
      <c r="W75" s="17"/>
      <c r="X75" s="17"/>
      <c r="Y75" s="17"/>
      <c r="Z75" s="17"/>
      <c r="AA75" s="17"/>
    </row>
    <row r="76" spans="1:30" ht="15.75" customHeight="1">
      <c r="A76" s="17"/>
      <c r="B76" s="17"/>
      <c r="C76" s="85"/>
      <c r="D76" s="152"/>
      <c r="E76" s="151"/>
      <c r="F76" s="180">
        <f>'High-Tech Hitters'!$D76*'High-Tech Hitters'!$E76</f>
        <v>0</v>
      </c>
      <c r="G76" s="151"/>
      <c r="H76" s="179" t="str">
        <f>IF('High-Tech Hitters'!$B76= "","-",IF('High-Tech Hitters'!$B76= "External","Specify location tariff", "Campus buy-off"))</f>
        <v>-</v>
      </c>
      <c r="I76" s="179"/>
      <c r="J76" s="725"/>
      <c r="K76" s="699"/>
      <c r="L76" s="699"/>
      <c r="M76" s="699"/>
      <c r="N76" s="724"/>
      <c r="O76" s="725"/>
      <c r="P76" s="699"/>
      <c r="Q76" s="17"/>
      <c r="R76" s="17"/>
      <c r="S76" s="17"/>
      <c r="T76" s="17"/>
      <c r="U76" s="17"/>
      <c r="V76" s="17"/>
      <c r="W76" s="17"/>
      <c r="X76" s="17"/>
      <c r="Y76" s="17"/>
      <c r="Z76" s="17"/>
      <c r="AA76" s="17"/>
    </row>
    <row r="77" spans="1:30" ht="15.75" customHeight="1">
      <c r="A77" s="162"/>
      <c r="B77" s="17"/>
      <c r="C77" s="85"/>
      <c r="D77" s="152"/>
      <c r="E77" s="151"/>
      <c r="F77" s="180">
        <f>'High-Tech Hitters'!$D77*'High-Tech Hitters'!$E77</f>
        <v>0</v>
      </c>
      <c r="G77" s="151"/>
      <c r="H77" s="179" t="str">
        <f>IF('High-Tech Hitters'!$B77= "","-",IF('High-Tech Hitters'!$B77= "External","Specify location tariff", "Campus buy-off"))</f>
        <v>-</v>
      </c>
      <c r="I77" s="179"/>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151"/>
      <c r="F78" s="180">
        <f>'High-Tech Hitters'!$D78*'High-Tech Hitters'!$E78</f>
        <v>0</v>
      </c>
      <c r="G78" s="151"/>
      <c r="H78" s="179" t="str">
        <f>IF('High-Tech Hitters'!$B78= "","-",IF('High-Tech Hitters'!$B78=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151"/>
      <c r="F79" s="180">
        <f>'High-Tech Hitters'!$D79*'High-Tech Hitters'!$E79</f>
        <v>0</v>
      </c>
      <c r="G79" s="151"/>
      <c r="H79" s="179" t="str">
        <f>IF('High-Tech Hitters'!$B79= "","-",IF('High-Tech Hitters'!$B79=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'High-Tech Hitters'!$D80*'High-Tech Hitters'!$E80</f>
        <v>0</v>
      </c>
      <c r="G80" s="151"/>
      <c r="H80" s="179" t="str">
        <f>IF('High-Tech Hitters'!$B80= "","-",IF('High-Tech Hitters'!$B80=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'High-Tech Hitters'!$D81*'High-Tech Hitters'!$E81</f>
        <v>0</v>
      </c>
      <c r="G81" s="151"/>
      <c r="H81" s="179" t="str">
        <f>IF('High-Tech Hitters'!$B81= "","-",IF('High-Tech Hitters'!$B81=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'High-Tech Hitters'!$D82*'High-Tech Hitters'!$E82</f>
        <v>0</v>
      </c>
      <c r="G82" s="151"/>
      <c r="H82" s="179" t="str">
        <f>IF('High-Tech Hitters'!$B82= "","-",IF('High-Tech Hitters'!$B82=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'High-Tech Hitters'!$D83*'High-Tech Hitters'!$E83</f>
        <v>0</v>
      </c>
      <c r="G83" s="151"/>
      <c r="H83" s="179" t="str">
        <f>IF('High-Tech Hitters'!$B83= "","-",IF('High-Tech Hitters'!$B83=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'High-Tech Hitters'!$D84*'High-Tech Hitters'!$E84</f>
        <v>0</v>
      </c>
      <c r="G84" s="151"/>
      <c r="H84" s="179" t="str">
        <f>IF('High-Tech Hitters'!$B84= "","-",IF('High-Tech Hitters'!$B84=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67"/>
      <c r="B85" s="17"/>
      <c r="C85" s="557"/>
      <c r="D85" s="558"/>
      <c r="E85" s="556"/>
      <c r="F85" s="555">
        <f>'High-Tech Hitters'!$D85*'High-Tech Hitters'!$E85</f>
        <v>0</v>
      </c>
      <c r="G85" s="556"/>
      <c r="H85" s="557" t="str">
        <f>IF('High-Tech Hitters'!$B85= "","-",IF('High-Tech Hitters'!$B85= "External","Specify location tariff", "Campus buy-off"))</f>
        <v>-</v>
      </c>
      <c r="I85" s="561"/>
      <c r="J85" s="726"/>
      <c r="K85" s="717"/>
      <c r="L85" s="717"/>
      <c r="M85" s="717"/>
      <c r="N85" s="727"/>
      <c r="O85" s="725"/>
      <c r="P85" s="699"/>
      <c r="Q85" s="17"/>
      <c r="R85" s="17"/>
      <c r="S85" s="17"/>
      <c r="T85" s="17"/>
      <c r="U85" s="17"/>
      <c r="V85" s="17"/>
      <c r="W85" s="17"/>
      <c r="X85" s="17"/>
      <c r="Y85" s="17"/>
      <c r="Z85" s="17"/>
      <c r="AA85" s="17"/>
    </row>
    <row r="86" spans="1:30" ht="15.75" customHeight="1">
      <c r="A86" s="16"/>
      <c r="B86" s="17"/>
      <c r="C86" s="17"/>
      <c r="D86" s="17"/>
      <c r="E86" s="17"/>
      <c r="F86" s="17"/>
      <c r="G86" s="17"/>
      <c r="H86" s="17"/>
      <c r="I86" s="17"/>
      <c r="J86" s="17"/>
      <c r="K86" s="17"/>
      <c r="L86" s="17"/>
      <c r="M86" s="17"/>
      <c r="N86" s="17"/>
      <c r="O86" s="17">
        <v>0</v>
      </c>
      <c r="P86" s="17"/>
      <c r="Q86" s="17"/>
      <c r="R86" s="17"/>
      <c r="S86" s="17"/>
      <c r="T86" s="17"/>
      <c r="U86" s="17"/>
      <c r="V86" s="17"/>
      <c r="W86" s="17"/>
      <c r="X86" s="17"/>
      <c r="Y86" s="17"/>
      <c r="Z86" s="17"/>
      <c r="AA86" s="17"/>
      <c r="AB86" s="17"/>
      <c r="AC86" s="17"/>
      <c r="AD86" s="17"/>
    </row>
    <row r="87" spans="1:30" ht="15.75" customHeight="1">
      <c r="A87" s="16"/>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560" t="s">
        <v>404</v>
      </c>
      <c r="B88" s="17"/>
      <c r="C88" s="180"/>
      <c r="D88" s="85"/>
      <c r="E88" s="85"/>
      <c r="F88" s="85"/>
      <c r="G88" s="85"/>
      <c r="H88" s="85"/>
      <c r="I88" s="85"/>
      <c r="J88" s="85"/>
      <c r="K88" s="85"/>
      <c r="L88" s="181"/>
      <c r="M88" s="169"/>
      <c r="N88" s="17"/>
      <c r="O88" s="17"/>
      <c r="P88" s="17"/>
      <c r="Q88" s="17"/>
      <c r="R88" s="17"/>
      <c r="S88" s="17"/>
      <c r="T88" s="17"/>
      <c r="U88" s="17"/>
      <c r="V88" s="17"/>
      <c r="W88" s="17"/>
      <c r="X88" s="17"/>
      <c r="Y88" s="17"/>
      <c r="Z88" s="17"/>
      <c r="AA88" s="17"/>
      <c r="AB88" s="17"/>
      <c r="AC88" s="17"/>
      <c r="AD88" s="17"/>
    </row>
    <row r="89" spans="1:30" ht="15" customHeight="1">
      <c r="A89" s="16" t="s">
        <v>405</v>
      </c>
      <c r="B89" s="16" t="s">
        <v>406</v>
      </c>
      <c r="C89" s="16" t="s">
        <v>407</v>
      </c>
      <c r="D89" s="16" t="s">
        <v>408</v>
      </c>
      <c r="E89" s="16" t="s">
        <v>409</v>
      </c>
      <c r="F89" s="16" t="s">
        <v>410</v>
      </c>
      <c r="G89" s="16" t="s">
        <v>389</v>
      </c>
      <c r="H89" s="714" t="s">
        <v>390</v>
      </c>
      <c r="I89" s="715"/>
      <c r="J89" s="712" t="s">
        <v>322</v>
      </c>
      <c r="K89" s="713"/>
      <c r="L89" s="17"/>
      <c r="M89" s="17"/>
      <c r="N89" s="17"/>
      <c r="O89" s="17"/>
      <c r="P89" s="163"/>
      <c r="Q89" s="16"/>
      <c r="R89" s="17"/>
      <c r="S89" s="182"/>
      <c r="T89" s="17"/>
      <c r="U89" s="17"/>
      <c r="V89" s="17"/>
      <c r="W89" s="20">
        <f>SUM(F90:F103)</f>
        <v>1206.75</v>
      </c>
      <c r="X89" s="17"/>
      <c r="Y89" s="17"/>
      <c r="Z89" s="17"/>
      <c r="AA89" s="17"/>
      <c r="AB89" s="17"/>
    </row>
    <row r="90" spans="1:30" ht="14.25" customHeight="1">
      <c r="A90" s="183" t="s">
        <v>1108</v>
      </c>
      <c r="B90" s="183" t="s">
        <v>508</v>
      </c>
      <c r="C90" s="186">
        <v>548</v>
      </c>
      <c r="D90" s="262">
        <v>1</v>
      </c>
      <c r="E90" s="185">
        <v>80</v>
      </c>
      <c r="F90" s="186">
        <v>548</v>
      </c>
      <c r="G90" s="179"/>
      <c r="H90" s="716"/>
      <c r="I90" s="699"/>
      <c r="J90" s="718" t="s">
        <v>413</v>
      </c>
      <c r="K90" s="713"/>
      <c r="L90" s="17"/>
      <c r="M90" s="17"/>
      <c r="N90" s="17"/>
      <c r="O90" s="17"/>
      <c r="P90" s="17"/>
      <c r="Q90" s="187"/>
      <c r="R90" s="17"/>
      <c r="S90" s="17"/>
      <c r="T90" s="17"/>
      <c r="U90" s="17"/>
      <c r="V90" s="17"/>
      <c r="W90" s="17"/>
      <c r="X90" s="17"/>
      <c r="Y90" s="17"/>
      <c r="Z90" s="17"/>
      <c r="AA90" s="17"/>
      <c r="AB90" s="17"/>
    </row>
    <row r="91" spans="1:30" ht="15.75" customHeight="1">
      <c r="A91" s="183" t="s">
        <v>1109</v>
      </c>
      <c r="B91" s="183" t="s">
        <v>508</v>
      </c>
      <c r="C91" s="186">
        <v>875</v>
      </c>
      <c r="D91" s="262">
        <v>4</v>
      </c>
      <c r="E91" s="185">
        <v>7</v>
      </c>
      <c r="F91" s="186">
        <v>218.75</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83" t="s">
        <v>1110</v>
      </c>
      <c r="B92" s="183" t="s">
        <v>508</v>
      </c>
      <c r="C92" s="186">
        <v>120</v>
      </c>
      <c r="D92" s="262">
        <v>5</v>
      </c>
      <c r="E92" s="185">
        <v>3</v>
      </c>
      <c r="F92" s="186">
        <v>24</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83" t="s">
        <v>1111</v>
      </c>
      <c r="B93" s="183" t="s">
        <v>508</v>
      </c>
      <c r="C93" s="186">
        <v>250</v>
      </c>
      <c r="D93" s="262">
        <v>5</v>
      </c>
      <c r="E93" s="185">
        <v>5</v>
      </c>
      <c r="F93" s="186">
        <v>50</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83" t="s">
        <v>1112</v>
      </c>
      <c r="B94" s="183" t="s">
        <v>508</v>
      </c>
      <c r="C94" s="186">
        <v>220</v>
      </c>
      <c r="D94" s="262">
        <v>10</v>
      </c>
      <c r="E94" s="185">
        <v>1</v>
      </c>
      <c r="F94" s="186">
        <v>22</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83" t="s">
        <v>1113</v>
      </c>
      <c r="B95" s="183" t="s">
        <v>508</v>
      </c>
      <c r="C95" s="186">
        <v>240</v>
      </c>
      <c r="D95" s="262">
        <v>2</v>
      </c>
      <c r="E95" s="185">
        <v>6</v>
      </c>
      <c r="F95" s="186">
        <v>120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83" t="s">
        <v>1114</v>
      </c>
      <c r="B96" s="183" t="s">
        <v>508</v>
      </c>
      <c r="C96" s="186">
        <v>120</v>
      </c>
      <c r="D96" s="262">
        <v>5</v>
      </c>
      <c r="E96" s="185">
        <v>2</v>
      </c>
      <c r="F96" s="186">
        <v>24</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83" t="s">
        <v>1115</v>
      </c>
      <c r="B97" s="183" t="s">
        <v>508</v>
      </c>
      <c r="C97" s="186">
        <v>500</v>
      </c>
      <c r="D97" s="262">
        <v>5</v>
      </c>
      <c r="E97" s="185">
        <v>2</v>
      </c>
      <c r="F97" s="186">
        <v>100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83" t="s">
        <v>1116</v>
      </c>
      <c r="B98" s="183" t="s">
        <v>508</v>
      </c>
      <c r="C98" s="186">
        <v>100</v>
      </c>
      <c r="D98" s="262">
        <v>1</v>
      </c>
      <c r="E98" s="185">
        <v>1</v>
      </c>
      <c r="F98" s="186">
        <v>100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717"/>
      <c r="I103" s="717"/>
      <c r="J103" s="721"/>
      <c r="K103" s="722"/>
      <c r="L103" s="17"/>
      <c r="M103" s="17"/>
      <c r="N103" s="17"/>
      <c r="O103" s="17"/>
      <c r="P103" s="17"/>
      <c r="Q103" s="17"/>
      <c r="R103" s="17"/>
      <c r="S103" s="17"/>
      <c r="T103" s="17"/>
      <c r="U103" s="17"/>
      <c r="V103" s="17"/>
      <c r="W103" s="17"/>
      <c r="X103" s="17"/>
      <c r="Y103" s="17"/>
      <c r="Z103" s="17"/>
      <c r="AA103" s="17"/>
      <c r="AB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6"/>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711"/>
      <c r="C113" s="699"/>
      <c r="D113" s="699"/>
      <c r="E113" s="699"/>
      <c r="F113" s="699"/>
      <c r="G113" s="699"/>
      <c r="H113" s="699"/>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5"/>
    <mergeCell ref="O70:P85"/>
    <mergeCell ref="J89:K89"/>
    <mergeCell ref="H89:I89"/>
    <mergeCell ref="H90:I103"/>
    <mergeCell ref="J90:K103"/>
    <mergeCell ref="B113:H113"/>
    <mergeCell ref="P113:R113"/>
    <mergeCell ref="P114:R114"/>
    <mergeCell ref="P115:R115"/>
    <mergeCell ref="M122:O122"/>
    <mergeCell ref="M123:O123"/>
    <mergeCell ref="M121:O121"/>
    <mergeCell ref="M124:O124"/>
    <mergeCell ref="M125:O125"/>
    <mergeCell ref="M126:O126"/>
    <mergeCell ref="M127:O127"/>
    <mergeCell ref="M153:O153"/>
    <mergeCell ref="M145:O145"/>
    <mergeCell ref="M146:O146"/>
    <mergeCell ref="M147:O147"/>
    <mergeCell ref="M156:O156"/>
    <mergeCell ref="M148:O148"/>
    <mergeCell ref="M149:O149"/>
    <mergeCell ref="M150:O150"/>
    <mergeCell ref="B153:C153"/>
    <mergeCell ref="B154:C154"/>
    <mergeCell ref="B155:C155"/>
    <mergeCell ref="B156:C156"/>
    <mergeCell ref="M154:O154"/>
    <mergeCell ref="M155:O155"/>
    <mergeCell ref="B160:C160"/>
    <mergeCell ref="B161:C161"/>
    <mergeCell ref="B162:C162"/>
    <mergeCell ref="B163:C163"/>
    <mergeCell ref="B164:C164"/>
    <mergeCell ref="B165:C165"/>
    <mergeCell ref="B166:C166"/>
    <mergeCell ref="B167:C167"/>
    <mergeCell ref="M161:O161"/>
    <mergeCell ref="M162:O162"/>
    <mergeCell ref="M163:O163"/>
    <mergeCell ref="M164:O164"/>
    <mergeCell ref="M165:O165"/>
    <mergeCell ref="M166:O166"/>
    <mergeCell ref="M167:O167"/>
    <mergeCell ref="B157:C157"/>
    <mergeCell ref="M157:O157"/>
    <mergeCell ref="B158:C158"/>
    <mergeCell ref="M158:O158"/>
    <mergeCell ref="B159:C159"/>
    <mergeCell ref="M159:O159"/>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P136:T136"/>
    <mergeCell ref="P137:T150"/>
    <mergeCell ref="P153:T153"/>
    <mergeCell ref="P154:T167"/>
    <mergeCell ref="P116:R116"/>
    <mergeCell ref="P117:R117"/>
    <mergeCell ref="P118:R118"/>
    <mergeCell ref="P119:R119"/>
    <mergeCell ref="P121:T121"/>
    <mergeCell ref="P122:T133"/>
  </mergeCells>
  <conditionalFormatting sqref="I54:I65">
    <cfRule type="containsText" dxfId="56" priority="1" operator="containsText" text="5">
      <formula>NOT(ISERROR(SEARCH(("5"),(I54))))</formula>
    </cfRule>
    <cfRule type="containsText" dxfId="55" priority="2" operator="containsText" text="42">
      <formula>NOT(ISERROR(SEARCH(("42"),(I54))))</formula>
    </cfRule>
    <cfRule type="containsText" dxfId="54" priority="3" operator="containsText" text="Please fill in">
      <formula>NOT(ISERROR(SEARCH(("Please fill in"),(I54))))</formula>
    </cfRule>
  </conditionalFormatting>
  <dataValidations count="4">
    <dataValidation type="list" allowBlank="1" showErrorMessage="1" sqref="B70:B85" xr:uid="{00000000-0002-0000-1200-000001000000}">
      <formula1>'High-Tech Hitters'!LocationNames</formula1>
    </dataValidation>
    <dataValidation type="list" allowBlank="1" showErrorMessage="1" sqref="B9" xr:uid="{00000000-0002-0000-1200-000002000000}">
      <formula1>"yes,no"</formula1>
    </dataValidation>
    <dataValidation type="list" allowBlank="1" sqref="G45:G49" xr:uid="{00000000-0002-0000-1200-000003000000}">
      <formula1>"yes,no"</formula1>
    </dataValidation>
    <dataValidation type="list" allowBlank="1" showErrorMessage="1" sqref="D45:D49 H54:H66" xr:uid="{00000000-0002-0000-1200-000004000000}">
      <formula1>'High-Tech Hitters'!TypesOfTrainers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200-000000000000}">
          <x14:formula1>
            <xm:f>Constants!$H$6:$H$12</xm:f>
          </x14:formula1>
          <xm:sqref>B54:B66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000"/>
  <sheetViews>
    <sheetView workbookViewId="0">
      <selection sqref="A1:C1"/>
    </sheetView>
  </sheetViews>
  <sheetFormatPr defaultColWidth="12.59765625" defaultRowHeight="15" customHeight="1"/>
  <cols>
    <col min="1" max="1" width="27.898437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19.25" customHeight="1">
      <c r="A1" s="745"/>
      <c r="B1" s="746"/>
      <c r="C1" s="747"/>
      <c r="D1" s="17"/>
      <c r="E1" s="748" t="s">
        <v>155</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295</v>
      </c>
      <c r="C2" s="102"/>
      <c r="D2" s="17"/>
      <c r="E2" s="103" t="s">
        <v>456</v>
      </c>
      <c r="F2" s="527" t="s">
        <v>1117</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1</v>
      </c>
      <c r="C3" s="530"/>
      <c r="D3" s="17"/>
      <c r="E3" s="106" t="s">
        <v>298</v>
      </c>
      <c r="F3" s="543" t="s">
        <v>1118</v>
      </c>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72</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1158.6666666666665</v>
      </c>
      <c r="C8" s="17" t="s">
        <v>306</v>
      </c>
      <c r="D8" s="750" t="s">
        <v>655</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SUM(IF(ISBLANK('Klein Verzet'!$A$37:$A$44),0,1))</f>
        <v>4</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SUM('Klein Verzet'!$B$37:$B$44)</f>
        <v>66</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'Klein Verzet'!LocationNames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(SUM(IF('Klein Verzet'!$D$48:$D$52="PT",('Klein Verzet'!$F$48:$F$52)/1.5+IF('Klein Verzet'!$G$48:$G$52="yes",1)))+SUM(IF('Klein Verzet'!$D$48:$D$52="Extern",('Klein Verzet'!$F$48:$F$52)/1.5+IF('Klein Verzet'!$G$48:$G$52="yes",1)))+SUM(IF('Klein Verzet'!$D$48:$D$52="PT-ZZP",('Klein Verzet'!$F$48:$F$52)/1.5+IF('Klein Verzet'!$G$48:$G$52="yes",1))))*Constants!B10</f>
        <v>666.66666666666663</v>
      </c>
      <c r="N14" s="18"/>
      <c r="O14" s="18"/>
      <c r="P14" s="18"/>
      <c r="Q14" s="18"/>
      <c r="R14" s="17"/>
      <c r="S14" s="18"/>
      <c r="T14" s="18"/>
      <c r="U14" s="18"/>
      <c r="V14" s="18"/>
      <c r="W14" s="18"/>
      <c r="X14" s="18"/>
      <c r="Y14" s="18"/>
      <c r="Z14" s="18"/>
      <c r="AA14" s="18"/>
      <c r="AB14" s="18"/>
      <c r="AC14" s="18"/>
      <c r="AD14" s="17">
        <f t="shared" ref="AD14:BF14" si="0">SUMIF($B$77:$B$91,AD12,$F$77:$F$91)</f>
        <v>0</v>
      </c>
      <c r="AE14" s="17">
        <f t="shared" si="0"/>
        <v>0</v>
      </c>
      <c r="AF14" s="17">
        <f t="shared" si="0"/>
        <v>0</v>
      </c>
      <c r="AG14" s="17">
        <f t="shared" si="0"/>
        <v>0</v>
      </c>
      <c r="AH14" s="17">
        <f t="shared" si="0"/>
        <v>0</v>
      </c>
      <c r="AI14" s="17">
        <f t="shared" si="0"/>
        <v>0</v>
      </c>
      <c r="AJ14" s="17">
        <f t="shared" si="0"/>
        <v>0</v>
      </c>
      <c r="AK14" s="17">
        <f t="shared" si="0"/>
        <v>31.5</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21</v>
      </c>
      <c r="BC14" s="17">
        <f t="shared" si="0"/>
        <v>0</v>
      </c>
      <c r="BD14" s="17">
        <f t="shared" si="0"/>
        <v>0</v>
      </c>
      <c r="BE14" s="17">
        <f t="shared" si="0"/>
        <v>0</v>
      </c>
      <c r="BF14" s="17">
        <f t="shared" si="0"/>
        <v>0</v>
      </c>
    </row>
    <row r="15" spans="1:58" ht="14.4">
      <c r="A15" s="117" t="str">
        <f>Constants!E6</f>
        <v>PT</v>
      </c>
      <c r="B15" s="17">
        <f>SUMIFS('Klein Verzet'!$F$57:$F$69,'Klein Verzet'!$B$57:$B$69, B$14,'Klein Verzet'!$H$57:$H$69,$A15)*(1+Constants!$B$7)</f>
        <v>109.2</v>
      </c>
      <c r="C15" s="17">
        <f>SUMIFS('Klein Verzet'!$F$57:$F$69,'Klein Verzet'!$B$57:$B$69, C$14,'Klein Verzet'!$H$57:$H$69,$A15)</f>
        <v>0</v>
      </c>
      <c r="D15" s="17">
        <f>SUMIFS('Klein Verzet'!$F$57:$F$69,'Klein Verzet'!$B$57:$B$69, D$14,'Klein Verzet'!$H$57:$H$69,$A15)*(1+Constants!$B$7)</f>
        <v>0</v>
      </c>
      <c r="E15" s="17">
        <f>SUMIFS('Klein Verzet'!$F$57:$F$69,'Klein Verzet'!$B$57:$B$69, E$14,'Klein Verzet'!$H$57:$H$69,$A15)*(1+Constants!$B$7)</f>
        <v>0</v>
      </c>
      <c r="F15" s="17">
        <f>SUMIFS('Klein Verzet'!$F$57:$F$69,'Klein Verzet'!$B$57:$B$69, F$14,'Klein Verzet'!$H$57:$H$69,$A15)*(1+Constants!$B$7)</f>
        <v>25.2</v>
      </c>
      <c r="G15" s="117" t="s">
        <v>319</v>
      </c>
      <c r="H15" s="17">
        <f>SUMIF('Klein Verzet'!$B$77:$B$92,"&lt;&gt;External",'Klein Verzet'!$F$77:$F$92)</f>
        <v>52.5</v>
      </c>
      <c r="I15" s="118">
        <f>SUMIF('Klein Verzet'!$B$77:$B$92,"External",'Klein Verzet'!$F$77:$F$92)</f>
        <v>0</v>
      </c>
      <c r="J15" s="119">
        <f>SUM('Klein Verzet'!$F$97:$F$110)</f>
        <v>492</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1102.5</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420</v>
      </c>
      <c r="BC15" s="20">
        <f t="shared" si="1"/>
        <v>0</v>
      </c>
      <c r="BD15" s="20">
        <f t="shared" si="1"/>
        <v>0</v>
      </c>
      <c r="BE15" s="20">
        <f t="shared" si="1"/>
        <v>0</v>
      </c>
      <c r="BF15" s="20">
        <f t="shared" si="1"/>
        <v>0</v>
      </c>
    </row>
    <row r="16" spans="1:58" ht="14.4">
      <c r="A16" s="117" t="str">
        <f>Constants!E7</f>
        <v>PT-V</v>
      </c>
      <c r="B16" s="17">
        <f>SUMIFS('Klein Verzet'!$F$57:$F$69,'Klein Verzet'!$B$57:$B$69, B$14,'Klein Verzet'!$H$57:$H$69,$A16)*(1+Constants!$B$9)</f>
        <v>0</v>
      </c>
      <c r="C16" s="17">
        <f>SUMIFS('Klein Verzet'!$F$57:$F$69,'Klein Verzet'!$B$57:$B$69, C$14,'Klein Verzet'!$H$57:$H$69,$A16)</f>
        <v>0</v>
      </c>
      <c r="D16" s="17">
        <f>SUMIFS('Klein Verzet'!$F$57:$F$69,'Klein Verzet'!$B$57:$B$69, D$14,'Klein Verzet'!$H$57:$H$69,$A16)*(1+Constants!$B$9)</f>
        <v>0</v>
      </c>
      <c r="E16" s="17">
        <f>SUMIFS('Klein Verzet'!$F$57:$F$69,'Klein Verzet'!$B$57:$B$69, E$14,'Klein Verzet'!$H$57:$H$69,$A16)*(1+Constants!$B$9)</f>
        <v>0</v>
      </c>
      <c r="F16" s="17">
        <f>SUMIFS('Klein Verzet'!$F$57:$F$69,'Klein Verzet'!$B$57:$B$69, F$14,'Klein Verzet'!$H$57:$H$69,$A16)*(1+Constants!$B$9)</f>
        <v>0</v>
      </c>
      <c r="G16" s="117" t="s">
        <v>35</v>
      </c>
      <c r="H16" s="122">
        <f>SUM(AD15:CA15)</f>
        <v>1522.5</v>
      </c>
      <c r="I16" s="120">
        <f t="array" ref="I16">SUM(IF('Klein Verzet'!$B$77:$B$92="External",'Klein Verzet'!$F$77:$F$92*'Klein Verzet'!$H$77:$H$92,0))</f>
        <v>0</v>
      </c>
      <c r="J16" s="123"/>
      <c r="K16" s="124"/>
      <c r="L16" s="121" t="s">
        <v>60</v>
      </c>
      <c r="M16" s="120">
        <f>J15-K15</f>
        <v>492</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SUMIFS('Klein Verzet'!$F$57:$F$69,'Klein Verzet'!$B$57:$B$69, B$14,'Klein Verzet'!$H$57:$H$69,$A17)*(1+Constants!$B$7)</f>
        <v>0</v>
      </c>
      <c r="C17" s="17">
        <f>SUMIFS('Klein Verzet'!$F$57:$F$69,'Klein Verzet'!$B$57:$B$69, C$14,'Klein Verzet'!$H$57:$H$69,$A17)</f>
        <v>0</v>
      </c>
      <c r="D17" s="17">
        <f>SUMIFS('Klein Verzet'!$F$57:$F$69,'Klein Verzet'!$B$57:$B$69, D$14,'Klein Verzet'!$H$57:$H$69,$A17)*(1+Constants!$B$7)</f>
        <v>0</v>
      </c>
      <c r="E17" s="17">
        <f>SUMIFS('Klein Verzet'!$F$57:$F$69,'Klein Verzet'!$B$57:$B$69, E$14,'Klein Verzet'!$H$57:$H$69,$A17)*(1+Constants!$B$7)</f>
        <v>0</v>
      </c>
      <c r="F17" s="17">
        <f>SUMIFS('Klein Verzet'!$F$57:$F$69,'Klein Verzet'!$B$57:$B$69, F$14,'Klein Verzet'!$H$57:$H$69,$A17)*(1+Constants!$B$7)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SUMIFS('Klein Verzet'!$F$57:$F$69,'Klein Verzet'!$B$57:$B$69, B$14,'Klein Verzet'!$H$57:$H$69,$A18)</f>
        <v>0</v>
      </c>
      <c r="C18" s="17">
        <f>SUMIFS('Klein Verzet'!$F$57:$F$69,'Klein Verzet'!$B$57:$B$69, C$14,'Klein Verzet'!$H$57:$H$69,$A18)</f>
        <v>0</v>
      </c>
      <c r="D18" s="17">
        <f>SUMIFS('Klein Verzet'!$F$57:$F$69,'Klein Verzet'!$B$57:$B$69, D$14,'Klein Verzet'!$H$57:$H$69,$A18)</f>
        <v>0</v>
      </c>
      <c r="E18" s="17">
        <f>SUMIFS('Klein Verzet'!$F$57:$F$69,'Klein Verzet'!$B$57:$B$69, E$14,'Klein Verzet'!$H$57:$H$69,$A18)</f>
        <v>262.5</v>
      </c>
      <c r="F18" s="17">
        <f>SUMIFS('Klein Verzet'!$F$57:$F$69,'Klein Verzet'!$B$57:$B$69, F$14,'Klein Verzet'!$H$57:$H$69,$A18)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SUMIFS('Klein Verzet'!$F$57:$F$69,'Klein Verzet'!$B$57:$B$69, B$14,'Klein Verzet'!$H$57:$H$69,$A19)</f>
        <v>0</v>
      </c>
      <c r="C19" s="17">
        <f>SUMIFS('Klein Verzet'!$F$57:$F$69,'Klein Verzet'!$B$57:$B$69, C$14,'Klein Verzet'!$H$57:$H$69,$A19)</f>
        <v>0</v>
      </c>
      <c r="D19" s="17">
        <f>SUMIFS('Klein Verzet'!$F$57:$F$69,'Klein Verzet'!$B$57:$B$69, D$14,'Klein Verzet'!$H$57:$H$69,$A19)</f>
        <v>0</v>
      </c>
      <c r="E19" s="17">
        <f>SUMIFS('Klein Verzet'!$F$57:$F$69,'Klein Verzet'!$B$57:$B$69, E$14,'Klein Verzet'!$H$57:$H$69,$A19)</f>
        <v>0</v>
      </c>
      <c r="F19" s="17">
        <f>SUMIFS('Klein Verzet'!$F$57:$F$69,'Klein Verzet'!$B$57:$B$69, F$14,'Klein Verzet'!$H$57:$H$69,$A19)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SUM(IF('Klein Verzet'!$B$57:$B$69=B$14,IF('Klein Verzet'!$H$57:$H$69="PT-ZZP",'Klein Verzet'!$F$57:$F$69*'Klein Verzet'!$I$57:$I$69*(1+Constants!$B$7),0),0))</f>
        <v>0</v>
      </c>
      <c r="C20" s="122">
        <f t="array" ref="C20">SUM(IF('Klein Verzet'!$B$57:$B$69=C$14,IF('Klein Verzet'!$H$57:$H$69="PT-ZZP",'Klein Verzet'!$F$57:$F$69*'Klein Verzet'!$I$57:$I$69,0),0))</f>
        <v>0</v>
      </c>
      <c r="D20" s="122">
        <f t="array" ref="D20">SUM(IF('Klein Verzet'!$B$57:$B$69=D$14,IF('Klein Verzet'!$H$57:$H$69="PT-ZZP",'Klein Verzet'!$F$57:$F$69*'Klein Verzet'!$I$57:$I$69*(1+Constants!$B$7),0),0))</f>
        <v>0</v>
      </c>
      <c r="E20" s="122">
        <f t="array" ref="E20">SUM(IF('Klein Verzet'!$B$57:$B$69=E$14,IF('Klein Verzet'!$H$57:$H$69="PT-ZZP",'Klein Verzet'!$F$57:$F$69*'Klein Verzet'!$I$57:$I$69*(1+Constants!$B$7),0),0))</f>
        <v>0</v>
      </c>
      <c r="F20" s="122">
        <f t="array" ref="F20">SUM(IF('Klein Verzet'!$B$57:$B$69=F$14,IF('Klein Verzet'!$H$57:$H$69="PT-ZZP",'Klein Verzet'!$F$57:$F$69*'Klein Verzet'!$I$57:$I$69*(1+Constants!$B$7),0),0))</f>
        <v>0</v>
      </c>
      <c r="G20" s="125"/>
      <c r="H20" s="17"/>
      <c r="I20" s="118"/>
      <c r="J20" s="123"/>
      <c r="K20" s="126"/>
      <c r="L20" s="121" t="s">
        <v>6</v>
      </c>
      <c r="M20" s="120">
        <f>SUM(M14:M19)</f>
        <v>1158.6666666666665</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SUM(IF('Klein Verzet'!$B$57:$B$69=B$14,IF('Klein Verzet'!$H$57:$H$69="Extern",'Klein Verzet'!$F$57:$F$69*'Klein Verzet'!$I$57:$I$69,0),0))</f>
        <v>0</v>
      </c>
      <c r="C21" s="122">
        <f t="array" ref="C21">SUM(IF('Klein Verzet'!$B$57:$B$69=C$14,IF('Klein Verzet'!$H$57:$H$69="Extern",'Klein Verzet'!$F$57:$F$69*'Klein Verzet'!$I$57:$I$69,0),0))</f>
        <v>0</v>
      </c>
      <c r="D21" s="122">
        <f t="array" ref="D21">SUM(IF('Klein Verzet'!$B$57:$B$69=D$14,IF('Klein Verzet'!$H$57:$H$69="Extern",'Klein Verzet'!$F$57:$F$69*'Klein Verzet'!$I$57:$I$69,0),0))</f>
        <v>0</v>
      </c>
      <c r="E21" s="122">
        <f t="array" ref="E21">SUM(IF('Klein Verzet'!$B$57:$B$69=E$14,IF('Klein Verzet'!$H$57:$H$69="Extern",'Klein Verzet'!$F$57:$F$69*'Klein Verzet'!$I$57:$I$69,0),0))</f>
        <v>0</v>
      </c>
      <c r="F21" s="120">
        <f t="array" ref="F21">SUM(IF('Klein Verzet'!$B$57:$B$69=F$14,IF('Klein Verzet'!$H$57:$H$69="Extern",'Klein Verzet'!$F$57:$F$69*'Klein Verzet'!$I$57:$I$69,0),0))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SUMIFS('Klein Verzet'!$F$57:$F$69,'Klein Verzet'!$B$57:$B$69,"Mentorship",'Klein Verzet'!$H$57:$H$69,"PT-V")*Constants!B8+SUMIFS('Klein Verzet'!$F$57:$F$69,'Klein Verzet'!$B$57:$B$69,"Mentorship",'Klein Verzet'!$H$57:$H$69,"PT")*Constants!B6+SUMPRODUCT(IF('Klein Verzet'!$B$57:$B$69="Mentorship",IF('Klein Verzet'!$H$57:$H$69="PT-ZZP",'Klein Verzet'!$F$57:$F$69*'Klein Verzet'!$I$57:$I$69,0)))</f>
        <v>1050</v>
      </c>
    </row>
    <row r="23" spans="1:31" ht="15" customHeight="1">
      <c r="A23" s="133" t="s">
        <v>321</v>
      </c>
      <c r="B23" s="552"/>
      <c r="C23" s="552"/>
      <c r="D23" s="552"/>
      <c r="E23" s="552">
        <f>SUMIF('Klein Verzet'!$B$57:$B$69,"External Trainer Course",'Klein Verzet'!$I$57:$I$69)</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255</v>
      </c>
      <c r="B37" s="147">
        <v>16</v>
      </c>
      <c r="C37" s="146">
        <v>1</v>
      </c>
      <c r="D37" s="146">
        <v>30</v>
      </c>
      <c r="E37" s="146" t="s">
        <v>54</v>
      </c>
      <c r="F37" s="148" t="s">
        <v>1119</v>
      </c>
      <c r="G37" s="147" t="s">
        <v>1120</v>
      </c>
      <c r="H37" s="716" t="s">
        <v>1121</v>
      </c>
      <c r="I37" s="699"/>
      <c r="J37" s="737"/>
      <c r="K37" s="17"/>
      <c r="L37" s="17"/>
      <c r="M37" s="17"/>
      <c r="N37" s="17"/>
      <c r="O37" s="17"/>
      <c r="P37" s="17"/>
      <c r="Q37" s="17"/>
      <c r="R37" s="17"/>
      <c r="S37" s="17"/>
      <c r="T37" s="17"/>
      <c r="U37" s="17"/>
      <c r="V37" s="17"/>
      <c r="W37" s="17"/>
      <c r="X37" s="17"/>
      <c r="Y37" s="18"/>
      <c r="Z37" s="17"/>
      <c r="AA37" s="17"/>
    </row>
    <row r="38" spans="1:58" ht="14.25" customHeight="1">
      <c r="A38" s="146" t="s">
        <v>1122</v>
      </c>
      <c r="B38" s="147">
        <v>20</v>
      </c>
      <c r="C38" s="146">
        <v>1</v>
      </c>
      <c r="D38" s="146">
        <v>30</v>
      </c>
      <c r="E38" s="146" t="s">
        <v>52</v>
      </c>
      <c r="F38" s="148" t="s">
        <v>342</v>
      </c>
      <c r="G38" s="147" t="s">
        <v>1123</v>
      </c>
      <c r="H38" s="699"/>
      <c r="I38" s="699"/>
      <c r="J38" s="737"/>
      <c r="K38" s="17"/>
      <c r="L38" s="17"/>
      <c r="M38" s="17"/>
      <c r="N38" s="17"/>
      <c r="O38" s="17"/>
      <c r="P38" s="17"/>
      <c r="Q38" s="17"/>
      <c r="R38" s="17"/>
      <c r="S38" s="17"/>
      <c r="T38" s="17"/>
      <c r="U38" s="17"/>
      <c r="V38" s="17"/>
      <c r="W38" s="17"/>
      <c r="X38" s="17"/>
      <c r="Y38" s="18"/>
      <c r="Z38" s="17"/>
      <c r="AA38" s="17"/>
    </row>
    <row r="39" spans="1:58" ht="14.25" customHeight="1">
      <c r="A39" s="146" t="s">
        <v>1124</v>
      </c>
      <c r="B39" s="147">
        <v>20</v>
      </c>
      <c r="C39" s="146">
        <v>1</v>
      </c>
      <c r="D39" s="146">
        <v>30</v>
      </c>
      <c r="E39" s="146" t="s">
        <v>52</v>
      </c>
      <c r="F39" s="148" t="s">
        <v>342</v>
      </c>
      <c r="G39" s="147"/>
      <c r="H39" s="699"/>
      <c r="I39" s="699"/>
      <c r="J39" s="737"/>
      <c r="K39" s="17"/>
      <c r="L39" s="17"/>
      <c r="M39" s="17"/>
      <c r="N39" s="17"/>
      <c r="O39" s="17"/>
      <c r="P39" s="17"/>
      <c r="Q39" s="17"/>
      <c r="R39" s="17"/>
      <c r="S39" s="17"/>
      <c r="T39" s="17"/>
      <c r="U39" s="17"/>
      <c r="V39" s="17"/>
      <c r="W39" s="17"/>
      <c r="X39" s="17"/>
      <c r="Y39" s="18"/>
      <c r="Z39" s="17"/>
      <c r="AA39" s="17"/>
    </row>
    <row r="40" spans="1:58" ht="14.25" customHeight="1">
      <c r="A40" s="146" t="s">
        <v>1125</v>
      </c>
      <c r="B40" s="147">
        <v>10</v>
      </c>
      <c r="C40" s="146">
        <v>1</v>
      </c>
      <c r="D40" s="146">
        <v>30</v>
      </c>
      <c r="E40" s="146" t="s">
        <v>52</v>
      </c>
      <c r="F40" s="148" t="s">
        <v>342</v>
      </c>
      <c r="G40" s="153"/>
      <c r="H40" s="699"/>
      <c r="I40" s="699"/>
      <c r="J40" s="737"/>
      <c r="K40" s="17"/>
      <c r="L40" s="17"/>
      <c r="M40" s="17"/>
      <c r="N40" s="17"/>
      <c r="O40" s="17"/>
      <c r="P40" s="17"/>
      <c r="Q40" s="17"/>
      <c r="R40" s="17"/>
      <c r="S40" s="17"/>
      <c r="T40" s="17"/>
      <c r="U40" s="17"/>
      <c r="V40" s="17"/>
      <c r="W40" s="17"/>
      <c r="X40" s="17"/>
      <c r="Y40" s="18"/>
      <c r="Z40" s="17"/>
      <c r="AA40" s="17"/>
    </row>
    <row r="41" spans="1:58" ht="14.25" customHeight="1">
      <c r="A41" s="146"/>
      <c r="B41" s="85"/>
      <c r="C41" s="150"/>
      <c r="D41" s="150"/>
      <c r="E41" s="151"/>
      <c r="F41" s="152"/>
      <c r="G41" s="153"/>
      <c r="H41" s="699"/>
      <c r="I41" s="699"/>
      <c r="J41" s="737"/>
      <c r="K41" s="17"/>
      <c r="L41" s="17"/>
      <c r="M41" s="17"/>
      <c r="N41" s="17"/>
      <c r="O41" s="17"/>
      <c r="P41" s="17"/>
      <c r="Q41" s="17"/>
      <c r="R41" s="17"/>
      <c r="S41" s="17"/>
      <c r="T41" s="17"/>
      <c r="U41" s="17"/>
      <c r="V41" s="17"/>
      <c r="W41" s="17"/>
      <c r="X41" s="17"/>
      <c r="Y41" s="18"/>
      <c r="Z41" s="17"/>
      <c r="AA41" s="17"/>
    </row>
    <row r="42" spans="1:58" ht="15.75" customHeight="1">
      <c r="A42" s="17"/>
      <c r="B42" s="85"/>
      <c r="C42" s="17"/>
      <c r="D42" s="17"/>
      <c r="E42" s="151"/>
      <c r="F42" s="152"/>
      <c r="G42" s="17"/>
      <c r="H42" s="699"/>
      <c r="I42" s="699"/>
      <c r="J42" s="737"/>
      <c r="K42" s="17"/>
      <c r="L42" s="17"/>
      <c r="M42" s="17"/>
      <c r="N42" s="17"/>
      <c r="O42" s="17"/>
      <c r="P42" s="17"/>
      <c r="Q42" s="17"/>
      <c r="R42" s="17"/>
      <c r="S42" s="17"/>
      <c r="T42" s="17"/>
      <c r="U42" s="17"/>
      <c r="V42" s="17"/>
      <c r="W42" s="17"/>
      <c r="X42" s="17"/>
      <c r="Y42" s="17"/>
      <c r="Z42" s="17"/>
      <c r="AA42" s="17"/>
    </row>
    <row r="43" spans="1:58" ht="15.75" customHeight="1">
      <c r="A43" s="17"/>
      <c r="B43" s="85"/>
      <c r="C43" s="17"/>
      <c r="D43" s="17"/>
      <c r="E43" s="151"/>
      <c r="F43" s="152"/>
      <c r="G43" s="17"/>
      <c r="H43" s="699"/>
      <c r="I43" s="699"/>
      <c r="J43" s="737"/>
      <c r="K43" s="17"/>
      <c r="L43" s="17"/>
      <c r="M43" s="17"/>
      <c r="N43" s="17"/>
      <c r="O43" s="17"/>
      <c r="P43" s="17"/>
      <c r="Q43" s="17"/>
      <c r="R43" s="17"/>
      <c r="S43" s="17"/>
      <c r="T43" s="17"/>
      <c r="U43" s="17"/>
      <c r="V43" s="17"/>
      <c r="W43" s="17"/>
      <c r="X43" s="17"/>
      <c r="Y43" s="17"/>
      <c r="Z43" s="17"/>
      <c r="AA43" s="17"/>
    </row>
    <row r="44" spans="1:58" ht="15.75" customHeight="1">
      <c r="A44" s="554"/>
      <c r="B44" s="555"/>
      <c r="C44" s="556"/>
      <c r="D44" s="557"/>
      <c r="E44" s="558"/>
      <c r="F44" s="558"/>
      <c r="G44" s="554"/>
      <c r="H44" s="738"/>
      <c r="I44" s="738"/>
      <c r="J44" s="739"/>
      <c r="K44" s="17"/>
      <c r="L44" s="17"/>
      <c r="M44" s="17"/>
      <c r="N44" s="17"/>
      <c r="O44" s="17"/>
      <c r="P44" s="17"/>
      <c r="Q44" s="17"/>
      <c r="R44" s="17"/>
      <c r="S44" s="17"/>
      <c r="T44" s="17"/>
      <c r="U44" s="17"/>
      <c r="V44" s="17"/>
      <c r="W44" s="17"/>
      <c r="X44" s="17"/>
      <c r="Y44" s="17"/>
      <c r="Z44" s="17"/>
      <c r="AA44" s="17"/>
    </row>
    <row r="45" spans="1:58" ht="15.75" customHeight="1">
      <c r="A45" s="19"/>
      <c r="B45" s="19"/>
      <c r="C45" s="19"/>
      <c r="D45" s="19"/>
      <c r="E45" s="19"/>
      <c r="F45" s="19"/>
      <c r="G45" s="18"/>
      <c r="H45" s="18"/>
      <c r="I45" s="18"/>
      <c r="J45" s="18"/>
      <c r="K45" s="18"/>
      <c r="L45" s="18"/>
      <c r="M45" s="18"/>
      <c r="N45" s="18"/>
      <c r="O45" s="18"/>
      <c r="P45" s="18"/>
      <c r="Q45" s="17"/>
      <c r="R45" s="18"/>
      <c r="S45" s="18"/>
      <c r="T45" s="18"/>
      <c r="U45" s="18"/>
      <c r="V45" s="18"/>
      <c r="W45" s="18"/>
      <c r="X45" s="18"/>
      <c r="Y45" s="18"/>
      <c r="Z45" s="18"/>
      <c r="AA45" s="18"/>
      <c r="AB45" s="18"/>
      <c r="AC45" s="18"/>
      <c r="AD45" s="18"/>
    </row>
    <row r="46" spans="1:58" ht="15.75" customHeight="1">
      <c r="A46" s="553" t="s">
        <v>344</v>
      </c>
      <c r="B46" s="543"/>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9"/>
      <c r="AC46" s="17"/>
      <c r="AD46" s="17"/>
    </row>
    <row r="47" spans="1:58" ht="15" customHeight="1">
      <c r="A47" s="139" t="s">
        <v>331</v>
      </c>
      <c r="B47" s="140" t="s">
        <v>332</v>
      </c>
      <c r="C47" s="139" t="s">
        <v>345</v>
      </c>
      <c r="D47" s="139" t="s">
        <v>346</v>
      </c>
      <c r="E47" s="139" t="s">
        <v>347</v>
      </c>
      <c r="F47" s="139" t="s">
        <v>348</v>
      </c>
      <c r="G47" s="139" t="s">
        <v>349</v>
      </c>
      <c r="H47" s="141" t="s">
        <v>337</v>
      </c>
      <c r="I47" s="734" t="s">
        <v>338</v>
      </c>
      <c r="J47" s="729"/>
      <c r="K47" s="735"/>
      <c r="L47" s="143"/>
      <c r="M47" s="143"/>
      <c r="N47" s="143"/>
      <c r="O47" s="143"/>
      <c r="P47" s="143"/>
      <c r="Q47" s="143"/>
      <c r="R47" s="143"/>
      <c r="S47" s="143"/>
      <c r="T47" s="143"/>
      <c r="U47" s="143"/>
      <c r="V47" s="140"/>
      <c r="W47" s="140"/>
      <c r="X47" s="140"/>
      <c r="Y47" s="140"/>
      <c r="Z47" s="144"/>
      <c r="AA47" s="140"/>
      <c r="AB47" s="140"/>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row>
    <row r="48" spans="1:58" ht="14.25" customHeight="1">
      <c r="A48" s="253" t="s">
        <v>1126</v>
      </c>
      <c r="B48" s="147">
        <v>16</v>
      </c>
      <c r="C48" s="253" t="s">
        <v>1127</v>
      </c>
      <c r="D48" s="253" t="s">
        <v>54</v>
      </c>
      <c r="E48" s="154">
        <v>1</v>
      </c>
      <c r="F48" s="154">
        <v>2</v>
      </c>
      <c r="G48" s="147" t="s">
        <v>353</v>
      </c>
      <c r="H48" s="147" t="s">
        <v>1128</v>
      </c>
      <c r="I48" s="736"/>
      <c r="J48" s="699"/>
      <c r="K48" s="737"/>
      <c r="L48" s="17"/>
      <c r="M48" s="17"/>
      <c r="N48" s="17"/>
      <c r="O48" s="17"/>
      <c r="P48" s="17"/>
      <c r="Q48" s="17"/>
      <c r="R48" s="17"/>
      <c r="S48" s="17"/>
      <c r="T48" s="17"/>
      <c r="U48" s="17"/>
      <c r="V48" s="17"/>
      <c r="W48" s="17"/>
      <c r="X48" s="17"/>
      <c r="Y48" s="17"/>
      <c r="Z48" s="18"/>
      <c r="AA48" s="17"/>
      <c r="AB48" s="17"/>
    </row>
    <row r="49" spans="1:30" ht="14.25" customHeight="1">
      <c r="A49" s="146"/>
      <c r="B49" s="85"/>
      <c r="C49" s="150"/>
      <c r="D49" s="150"/>
      <c r="E49" s="151"/>
      <c r="F49" s="152"/>
      <c r="G49" s="17"/>
      <c r="H49" s="153"/>
      <c r="I49" s="699"/>
      <c r="J49" s="699"/>
      <c r="K49" s="737"/>
      <c r="L49" s="17"/>
      <c r="M49" s="17"/>
      <c r="N49" s="17"/>
      <c r="O49" s="17"/>
      <c r="P49" s="17"/>
      <c r="Q49" s="17"/>
      <c r="R49" s="17"/>
      <c r="S49" s="17"/>
      <c r="T49" s="17"/>
      <c r="U49" s="17"/>
      <c r="V49" s="17"/>
      <c r="W49" s="17"/>
      <c r="X49" s="17"/>
      <c r="Y49" s="17"/>
      <c r="Z49" s="18"/>
      <c r="AA49" s="17"/>
      <c r="AB49" s="17"/>
    </row>
    <row r="50" spans="1:30" ht="15.75" customHeight="1">
      <c r="A50" s="17"/>
      <c r="B50" s="85"/>
      <c r="C50" s="17"/>
      <c r="D50" s="150"/>
      <c r="E50" s="151"/>
      <c r="F50" s="152"/>
      <c r="G50" s="157"/>
      <c r="H50" s="17"/>
      <c r="I50" s="699"/>
      <c r="J50" s="699"/>
      <c r="K50" s="737"/>
      <c r="L50" s="17"/>
      <c r="M50" s="17"/>
      <c r="N50" s="17"/>
      <c r="O50" s="17"/>
      <c r="P50" s="17"/>
      <c r="Q50" s="17"/>
      <c r="R50" s="17"/>
      <c r="S50" s="17"/>
      <c r="T50" s="17"/>
      <c r="U50" s="17"/>
      <c r="V50" s="17"/>
      <c r="W50" s="17"/>
      <c r="X50" s="17"/>
      <c r="Y50" s="17"/>
      <c r="Z50" s="17"/>
      <c r="AA50" s="17"/>
      <c r="AB50" s="17"/>
    </row>
    <row r="51" spans="1:30" ht="15.75" customHeight="1">
      <c r="A51" s="17"/>
      <c r="B51" s="85"/>
      <c r="C51" s="17"/>
      <c r="D51" s="150"/>
      <c r="E51" s="151"/>
      <c r="F51" s="152"/>
      <c r="G51" s="157"/>
      <c r="H51" s="17"/>
      <c r="I51" s="699"/>
      <c r="J51" s="699"/>
      <c r="K51" s="737"/>
      <c r="L51" s="17"/>
      <c r="M51" s="17"/>
      <c r="N51" s="17"/>
      <c r="O51" s="17"/>
      <c r="P51" s="17"/>
      <c r="Q51" s="17"/>
      <c r="R51" s="17"/>
      <c r="S51" s="17"/>
      <c r="T51" s="17"/>
      <c r="U51" s="17"/>
      <c r="V51" s="17"/>
      <c r="W51" s="17"/>
      <c r="X51" s="17"/>
      <c r="Y51" s="17"/>
      <c r="Z51" s="17"/>
      <c r="AA51" s="17"/>
      <c r="AB51" s="17"/>
    </row>
    <row r="52" spans="1:30" ht="15.75" customHeight="1">
      <c r="A52" s="554"/>
      <c r="B52" s="555"/>
      <c r="C52" s="556"/>
      <c r="D52" s="556"/>
      <c r="E52" s="558"/>
      <c r="F52" s="558"/>
      <c r="G52" s="158"/>
      <c r="H52" s="554"/>
      <c r="I52" s="738"/>
      <c r="J52" s="738"/>
      <c r="K52" s="739"/>
      <c r="L52" s="17"/>
      <c r="M52" s="17"/>
      <c r="N52" s="17"/>
      <c r="O52" s="17"/>
      <c r="P52" s="17"/>
      <c r="Q52" s="17"/>
      <c r="R52" s="17"/>
      <c r="S52" s="17"/>
      <c r="T52" s="17"/>
      <c r="U52" s="17"/>
      <c r="V52" s="17"/>
      <c r="W52" s="17"/>
      <c r="X52" s="17"/>
      <c r="Y52" s="17"/>
      <c r="Z52" s="17"/>
      <c r="AA52" s="17"/>
      <c r="AB52" s="17"/>
    </row>
    <row r="53" spans="1:30" ht="15.75" customHeight="1">
      <c r="A53" s="16"/>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row>
    <row r="54" spans="1:30" ht="15.75" customHeight="1">
      <c r="A54" s="16"/>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row>
    <row r="55" spans="1:30" ht="15.75" customHeight="1">
      <c r="A55" s="159" t="s">
        <v>357</v>
      </c>
      <c r="B55" s="554"/>
      <c r="C55" s="554"/>
      <c r="D55" s="554"/>
      <c r="E55" s="554"/>
      <c r="F55" s="554"/>
      <c r="G55" s="554"/>
      <c r="H55" s="554"/>
      <c r="I55" s="554"/>
      <c r="J55" s="17"/>
      <c r="K55" s="17"/>
      <c r="L55" s="17"/>
      <c r="M55" s="17"/>
      <c r="N55" s="17"/>
      <c r="O55" s="17"/>
      <c r="P55" s="17"/>
      <c r="Q55" s="17"/>
      <c r="R55" s="17"/>
      <c r="S55" s="17"/>
      <c r="T55" s="17"/>
      <c r="U55" s="17"/>
      <c r="V55" s="17"/>
      <c r="W55" s="17"/>
      <c r="X55" s="17"/>
      <c r="Y55" s="17"/>
      <c r="Z55" s="17"/>
      <c r="AA55" s="17"/>
      <c r="AB55" s="17"/>
      <c r="AC55" s="17"/>
      <c r="AD55" s="17"/>
    </row>
    <row r="56" spans="1:30" ht="15.75" customHeight="1">
      <c r="A56" s="160" t="s">
        <v>358</v>
      </c>
      <c r="B56" s="16" t="s">
        <v>359</v>
      </c>
      <c r="C56" s="16" t="s">
        <v>360</v>
      </c>
      <c r="D56" s="16" t="s">
        <v>361</v>
      </c>
      <c r="E56" s="16" t="s">
        <v>362</v>
      </c>
      <c r="F56" s="16" t="s">
        <v>363</v>
      </c>
      <c r="G56" s="16" t="s">
        <v>364</v>
      </c>
      <c r="H56" s="16" t="s">
        <v>335</v>
      </c>
      <c r="I56" s="16" t="s">
        <v>365</v>
      </c>
      <c r="J56" s="16" t="s">
        <v>366</v>
      </c>
      <c r="K56" s="714" t="s">
        <v>367</v>
      </c>
      <c r="L56" s="729"/>
      <c r="M56" s="730"/>
      <c r="N56" s="16"/>
      <c r="O56" s="17"/>
      <c r="P56" s="17"/>
      <c r="Q56" s="17"/>
      <c r="R56" s="17"/>
      <c r="S56" s="17"/>
      <c r="T56" s="17"/>
      <c r="U56" s="17"/>
      <c r="V56" s="17"/>
      <c r="W56" s="17"/>
      <c r="X56" s="17"/>
      <c r="Y56" s="17"/>
      <c r="Z56" s="17"/>
      <c r="AA56" s="17"/>
      <c r="AB56" s="17"/>
    </row>
    <row r="57" spans="1:30" ht="15.75" customHeight="1">
      <c r="A57" s="162" t="s">
        <v>1129</v>
      </c>
      <c r="B57" s="163"/>
      <c r="C57" s="163"/>
      <c r="D57" s="163"/>
      <c r="E57" s="163"/>
      <c r="F57" s="163"/>
      <c r="G57" s="308"/>
      <c r="H57" s="163"/>
      <c r="I57" s="20"/>
      <c r="J57" s="17"/>
      <c r="K57" s="723"/>
      <c r="L57" s="699"/>
      <c r="M57" s="724"/>
      <c r="N57" s="17"/>
      <c r="O57" s="17"/>
      <c r="P57" s="17"/>
      <c r="Q57" s="17"/>
      <c r="R57" s="17"/>
      <c r="S57" s="17"/>
      <c r="T57" s="17"/>
      <c r="U57" s="17"/>
      <c r="V57" s="17"/>
      <c r="W57" s="17"/>
      <c r="X57" s="17"/>
      <c r="Y57" s="17"/>
      <c r="Z57" s="17"/>
      <c r="AA57" s="17"/>
      <c r="AB57" s="17"/>
    </row>
    <row r="58" spans="1:30" ht="15.75" customHeight="1">
      <c r="A58" s="17" t="s">
        <v>1126</v>
      </c>
      <c r="B58" s="163" t="s">
        <v>97</v>
      </c>
      <c r="C58" s="163">
        <v>35</v>
      </c>
      <c r="D58" s="309">
        <v>1</v>
      </c>
      <c r="E58" s="163">
        <v>2</v>
      </c>
      <c r="F58" s="17">
        <v>70</v>
      </c>
      <c r="G58" s="308" t="s">
        <v>1127</v>
      </c>
      <c r="H58" s="163" t="s">
        <v>54</v>
      </c>
      <c r="I58" s="20" t="s">
        <v>342</v>
      </c>
      <c r="J58" s="17"/>
      <c r="K58" s="725"/>
      <c r="L58" s="699"/>
      <c r="M58" s="724"/>
      <c r="N58" s="17"/>
      <c r="O58" s="17"/>
      <c r="P58" s="17"/>
      <c r="Q58" s="17"/>
      <c r="R58" s="17"/>
      <c r="S58" s="17"/>
      <c r="T58" s="17"/>
      <c r="U58" s="17"/>
      <c r="V58" s="17"/>
      <c r="W58" s="17"/>
      <c r="X58" s="17"/>
      <c r="Y58" s="17"/>
      <c r="Z58" s="17"/>
      <c r="AA58" s="17"/>
      <c r="AB58" s="17"/>
    </row>
    <row r="59" spans="1:30" ht="14.25" customHeight="1">
      <c r="A59" s="162" t="s">
        <v>1122</v>
      </c>
      <c r="B59" s="163" t="s">
        <v>105</v>
      </c>
      <c r="C59" s="163">
        <v>35</v>
      </c>
      <c r="D59" s="309">
        <v>1</v>
      </c>
      <c r="E59" s="163">
        <v>2</v>
      </c>
      <c r="F59" s="17">
        <v>70</v>
      </c>
      <c r="G59" s="163" t="s">
        <v>1130</v>
      </c>
      <c r="H59" s="163" t="s">
        <v>52</v>
      </c>
      <c r="I59" s="20" t="s">
        <v>342</v>
      </c>
      <c r="J59" s="17"/>
      <c r="K59" s="725"/>
      <c r="L59" s="699"/>
      <c r="M59" s="724"/>
      <c r="N59" s="17"/>
      <c r="O59" s="17"/>
      <c r="P59" s="17"/>
      <c r="Q59" s="17"/>
      <c r="R59" s="17"/>
      <c r="S59" s="17"/>
      <c r="T59" s="17"/>
      <c r="U59" s="17"/>
      <c r="V59" s="17"/>
      <c r="W59" s="17"/>
      <c r="X59" s="17"/>
      <c r="Y59" s="17"/>
      <c r="Z59" s="17"/>
      <c r="AA59" s="17"/>
      <c r="AB59" s="17"/>
    </row>
    <row r="60" spans="1:30" ht="15.75" customHeight="1">
      <c r="A60" s="162" t="s">
        <v>1124</v>
      </c>
      <c r="B60" s="163" t="s">
        <v>105</v>
      </c>
      <c r="C60" s="163">
        <v>35</v>
      </c>
      <c r="D60" s="309">
        <v>1</v>
      </c>
      <c r="E60" s="163">
        <v>2</v>
      </c>
      <c r="F60" s="17">
        <v>70</v>
      </c>
      <c r="G60" s="163" t="s">
        <v>1130</v>
      </c>
      <c r="H60" s="163" t="s">
        <v>52</v>
      </c>
      <c r="I60" s="20" t="s">
        <v>342</v>
      </c>
      <c r="J60" s="17"/>
      <c r="K60" s="725"/>
      <c r="L60" s="699"/>
      <c r="M60" s="724"/>
      <c r="N60" s="17"/>
      <c r="O60" s="17"/>
      <c r="P60" s="17"/>
      <c r="Q60" s="17"/>
      <c r="R60" s="17"/>
      <c r="S60" s="17"/>
      <c r="T60" s="17"/>
      <c r="U60" s="17"/>
      <c r="V60" s="17"/>
      <c r="W60" s="17"/>
      <c r="X60" s="17"/>
      <c r="Y60" s="17"/>
      <c r="Z60" s="17"/>
      <c r="AA60" s="17"/>
      <c r="AB60" s="17"/>
    </row>
    <row r="61" spans="1:30" ht="15.75" customHeight="1">
      <c r="A61" s="162" t="s">
        <v>1125</v>
      </c>
      <c r="B61" s="163" t="s">
        <v>105</v>
      </c>
      <c r="C61" s="163">
        <v>35</v>
      </c>
      <c r="D61" s="309">
        <v>1</v>
      </c>
      <c r="E61" s="163">
        <v>2</v>
      </c>
      <c r="F61" s="17">
        <v>70</v>
      </c>
      <c r="G61" s="163" t="s">
        <v>1130</v>
      </c>
      <c r="H61" s="163" t="s">
        <v>52</v>
      </c>
      <c r="I61" s="20" t="s">
        <v>342</v>
      </c>
      <c r="J61" s="17"/>
      <c r="K61" s="725"/>
      <c r="L61" s="699"/>
      <c r="M61" s="724"/>
      <c r="N61" s="17"/>
      <c r="O61" s="17"/>
      <c r="P61" s="17"/>
      <c r="Q61" s="17"/>
      <c r="R61" s="17"/>
      <c r="S61" s="17"/>
      <c r="T61" s="17"/>
      <c r="U61" s="17"/>
      <c r="V61" s="17"/>
      <c r="W61" s="17"/>
      <c r="X61" s="17"/>
      <c r="Y61" s="17"/>
      <c r="Z61" s="17"/>
      <c r="AA61" s="17"/>
      <c r="AB61" s="17"/>
    </row>
    <row r="62" spans="1:30" ht="15.75" customHeight="1">
      <c r="A62" s="17"/>
      <c r="B62" s="163"/>
      <c r="C62" s="163"/>
      <c r="D62" s="309"/>
      <c r="E62" s="163"/>
      <c r="F62" s="17">
        <v>0</v>
      </c>
      <c r="G62" s="163"/>
      <c r="H62" s="163"/>
      <c r="I62" s="20" t="s">
        <v>1131</v>
      </c>
      <c r="J62" s="17"/>
      <c r="K62" s="725"/>
      <c r="L62" s="699"/>
      <c r="M62" s="724"/>
      <c r="N62" s="17"/>
      <c r="O62" s="17"/>
      <c r="P62" s="17"/>
      <c r="Q62" s="17"/>
      <c r="R62" s="17"/>
      <c r="S62" s="17"/>
      <c r="T62" s="17"/>
      <c r="U62" s="17"/>
      <c r="V62" s="17"/>
      <c r="W62" s="17"/>
      <c r="X62" s="17"/>
      <c r="Y62" s="17"/>
      <c r="Z62" s="17"/>
      <c r="AA62" s="17"/>
      <c r="AB62" s="17"/>
    </row>
    <row r="63" spans="1:30" ht="15.75" customHeight="1">
      <c r="A63" s="162" t="s">
        <v>1132</v>
      </c>
      <c r="B63" s="163"/>
      <c r="C63" s="163"/>
      <c r="D63" s="309"/>
      <c r="E63" s="163"/>
      <c r="F63" s="17">
        <v>0</v>
      </c>
      <c r="G63" s="163"/>
      <c r="H63" s="163"/>
      <c r="I63" s="20" t="s">
        <v>1131</v>
      </c>
      <c r="J63" s="17"/>
      <c r="K63" s="725"/>
      <c r="L63" s="699"/>
      <c r="M63" s="724"/>
      <c r="N63" s="17"/>
      <c r="O63" s="17"/>
      <c r="P63" s="17"/>
      <c r="Q63" s="17"/>
      <c r="R63" s="17"/>
      <c r="S63" s="17"/>
      <c r="T63" s="17"/>
      <c r="U63" s="17"/>
      <c r="V63" s="17"/>
      <c r="W63" s="17"/>
      <c r="X63" s="17"/>
      <c r="Y63" s="17"/>
      <c r="Z63" s="17"/>
      <c r="AA63" s="17"/>
      <c r="AB63" s="17"/>
    </row>
    <row r="64" spans="1:30" ht="15.75" customHeight="1">
      <c r="A64" s="162" t="s">
        <v>1133</v>
      </c>
      <c r="B64" s="163" t="s">
        <v>105</v>
      </c>
      <c r="C64" s="163">
        <v>21</v>
      </c>
      <c r="D64" s="309">
        <v>1</v>
      </c>
      <c r="E64" s="163">
        <v>1</v>
      </c>
      <c r="F64" s="17">
        <v>21</v>
      </c>
      <c r="G64" s="163" t="s">
        <v>1130</v>
      </c>
      <c r="H64" s="163" t="s">
        <v>52</v>
      </c>
      <c r="I64" s="20" t="s">
        <v>342</v>
      </c>
      <c r="J64" s="17"/>
      <c r="K64" s="725"/>
      <c r="L64" s="699"/>
      <c r="M64" s="724"/>
      <c r="N64" s="17"/>
      <c r="O64" s="17"/>
      <c r="P64" s="17"/>
      <c r="Q64" s="17"/>
      <c r="R64" s="17"/>
      <c r="S64" s="17"/>
      <c r="T64" s="17"/>
      <c r="U64" s="17"/>
      <c r="V64" s="17"/>
      <c r="W64" s="17"/>
      <c r="X64" s="17"/>
      <c r="Y64" s="17"/>
      <c r="Z64" s="17"/>
      <c r="AA64" s="17"/>
      <c r="AB64" s="17"/>
    </row>
    <row r="65" spans="1:30" ht="15.75" customHeight="1">
      <c r="A65" s="162" t="s">
        <v>1134</v>
      </c>
      <c r="B65" s="163" t="s">
        <v>105</v>
      </c>
      <c r="C65" s="163">
        <v>21</v>
      </c>
      <c r="D65" s="309">
        <v>1</v>
      </c>
      <c r="E65" s="163">
        <v>1.5</v>
      </c>
      <c r="F65" s="17">
        <v>31.5</v>
      </c>
      <c r="G65" s="163" t="s">
        <v>1130</v>
      </c>
      <c r="H65" s="163" t="s">
        <v>52</v>
      </c>
      <c r="I65" s="20" t="s">
        <v>342</v>
      </c>
      <c r="J65" s="17"/>
      <c r="K65" s="725"/>
      <c r="L65" s="699"/>
      <c r="M65" s="724"/>
      <c r="N65" s="17"/>
      <c r="O65" s="17"/>
      <c r="P65" s="17"/>
      <c r="Q65" s="17"/>
      <c r="R65" s="17"/>
      <c r="S65" s="17"/>
      <c r="T65" s="17"/>
      <c r="U65" s="17"/>
      <c r="V65" s="17"/>
      <c r="W65" s="17"/>
      <c r="X65" s="17"/>
      <c r="Y65" s="17"/>
      <c r="Z65" s="17"/>
      <c r="AA65" s="17"/>
      <c r="AB65" s="17"/>
    </row>
    <row r="66" spans="1:30" ht="15.75" customHeight="1">
      <c r="A66" s="17" t="s">
        <v>1135</v>
      </c>
      <c r="B66" s="163" t="s">
        <v>97</v>
      </c>
      <c r="C66" s="17">
        <v>21</v>
      </c>
      <c r="D66" s="17">
        <v>1</v>
      </c>
      <c r="E66" s="163">
        <v>1</v>
      </c>
      <c r="F66" s="17">
        <v>21</v>
      </c>
      <c r="G66" s="163" t="s">
        <v>1130</v>
      </c>
      <c r="H66" s="163" t="s">
        <v>54</v>
      </c>
      <c r="I66" s="20" t="s">
        <v>342</v>
      </c>
      <c r="J66" s="17"/>
      <c r="K66" s="725"/>
      <c r="L66" s="699"/>
      <c r="M66" s="724"/>
      <c r="N66" s="17"/>
      <c r="O66" s="17"/>
      <c r="P66" s="17"/>
      <c r="Q66" s="17"/>
      <c r="R66" s="17"/>
      <c r="S66" s="17"/>
      <c r="T66" s="17"/>
      <c r="U66" s="17"/>
      <c r="V66" s="17"/>
      <c r="W66" s="17"/>
      <c r="X66" s="17"/>
      <c r="Y66" s="17"/>
      <c r="Z66" s="17"/>
      <c r="AA66" s="17"/>
      <c r="AB66" s="17"/>
    </row>
    <row r="67" spans="1:30" ht="15.75" customHeight="1">
      <c r="A67" s="17" t="s">
        <v>109</v>
      </c>
      <c r="B67" s="163" t="s">
        <v>109</v>
      </c>
      <c r="C67" s="276">
        <v>42</v>
      </c>
      <c r="D67" s="276">
        <v>1</v>
      </c>
      <c r="E67" s="166">
        <v>0.5</v>
      </c>
      <c r="F67" s="166">
        <f>'Klein Verzet'!$E67*'Klein Verzet'!$D67*'Klein Verzet'!$C67</f>
        <v>21</v>
      </c>
      <c r="G67" s="17" t="s">
        <v>1127</v>
      </c>
      <c r="H67" s="163" t="s">
        <v>54</v>
      </c>
      <c r="I67" s="217" t="str">
        <f t="shared" ref="I67:I69" si="2">IF(H67 = "PT-V","n/a",IF(H67 = "PT","n/a",IF(H67 = "RT","n/a",IF(OR(H67 = "Extern",H67 = "PT-ZZP"), "Please fill in", 0))))</f>
        <v>n/a</v>
      </c>
      <c r="J67" s="17"/>
      <c r="K67" s="725"/>
      <c r="L67" s="699"/>
      <c r="M67" s="724"/>
      <c r="N67" s="17"/>
      <c r="O67" s="17"/>
      <c r="P67" s="17"/>
      <c r="Q67" s="17"/>
      <c r="R67" s="17"/>
      <c r="S67" s="17"/>
      <c r="T67" s="17"/>
      <c r="U67" s="17"/>
      <c r="V67" s="17"/>
      <c r="W67" s="17"/>
      <c r="X67" s="17"/>
      <c r="Y67" s="17"/>
      <c r="Z67" s="17"/>
      <c r="AA67" s="17"/>
      <c r="AB67" s="17"/>
    </row>
    <row r="68" spans="1:30" ht="15.75" customHeight="1">
      <c r="A68" s="17"/>
      <c r="B68" s="163"/>
      <c r="C68" s="85"/>
      <c r="D68" s="85"/>
      <c r="E68" s="152"/>
      <c r="F68" s="152">
        <f>'Klein Verzet'!$E68*'Klein Verzet'!$C68</f>
        <v>0</v>
      </c>
      <c r="G68" s="17"/>
      <c r="H68" s="163"/>
      <c r="I68" s="186">
        <f t="shared" si="2"/>
        <v>0</v>
      </c>
      <c r="J68" s="17"/>
      <c r="K68" s="725"/>
      <c r="L68" s="699"/>
      <c r="M68" s="724"/>
      <c r="N68" s="17"/>
      <c r="O68" s="17"/>
      <c r="P68" s="17"/>
      <c r="Q68" s="17"/>
      <c r="R68" s="17"/>
      <c r="S68" s="17"/>
      <c r="T68" s="17"/>
      <c r="U68" s="17"/>
      <c r="V68" s="17"/>
      <c r="W68" s="17"/>
      <c r="X68" s="17"/>
      <c r="Y68" s="17"/>
      <c r="Z68" s="17"/>
      <c r="AA68" s="17"/>
      <c r="AB68" s="17"/>
    </row>
    <row r="69" spans="1:30" ht="15.75" customHeight="1">
      <c r="A69" s="167"/>
      <c r="B69" s="163"/>
      <c r="C69" s="556"/>
      <c r="D69" s="557"/>
      <c r="E69" s="558"/>
      <c r="F69" s="558">
        <f>'Klein Verzet'!$E69*'Klein Verzet'!$C69</f>
        <v>0</v>
      </c>
      <c r="G69" s="158"/>
      <c r="H69" s="158"/>
      <c r="I69" s="232">
        <f t="shared" si="2"/>
        <v>0</v>
      </c>
      <c r="J69" s="554"/>
      <c r="K69" s="726"/>
      <c r="L69" s="717"/>
      <c r="M69" s="727"/>
      <c r="N69" s="17"/>
      <c r="O69" s="17"/>
      <c r="P69" s="17"/>
      <c r="Q69" s="17"/>
      <c r="R69" s="17"/>
      <c r="S69" s="17"/>
      <c r="T69" s="17"/>
      <c r="U69" s="17"/>
      <c r="V69" s="17"/>
      <c r="W69" s="17"/>
      <c r="X69" s="17"/>
      <c r="Y69" s="17"/>
      <c r="Z69" s="17"/>
      <c r="AA69" s="17"/>
      <c r="AB69" s="17"/>
    </row>
    <row r="70" spans="1:30" ht="15.75" customHeight="1">
      <c r="A70" s="17"/>
      <c r="B70" s="163"/>
      <c r="C70" s="151"/>
      <c r="D70" s="85"/>
      <c r="E70" s="152"/>
      <c r="F70" s="152"/>
      <c r="G70" s="157"/>
      <c r="H70" s="157"/>
      <c r="I70" s="284"/>
      <c r="J70" s="17"/>
      <c r="N70" s="17"/>
      <c r="O70" s="17"/>
      <c r="P70" s="17"/>
      <c r="Q70" s="17"/>
      <c r="R70" s="17"/>
      <c r="S70" s="17"/>
      <c r="T70" s="17"/>
      <c r="U70" s="17"/>
      <c r="V70" s="17"/>
      <c r="W70" s="17"/>
      <c r="X70" s="17"/>
      <c r="Y70" s="17"/>
      <c r="Z70" s="17"/>
      <c r="AA70" s="17"/>
      <c r="AB70" s="17"/>
    </row>
    <row r="71" spans="1:30" ht="15" customHeight="1">
      <c r="A71" s="17"/>
      <c r="B71" s="163"/>
      <c r="C71" s="151"/>
      <c r="D71" s="85"/>
      <c r="E71" s="152"/>
      <c r="F71" s="152"/>
      <c r="G71" s="157"/>
      <c r="H71" s="157"/>
      <c r="I71" s="284"/>
      <c r="J71" s="17"/>
      <c r="N71" s="17"/>
      <c r="O71" s="17"/>
      <c r="P71" s="17"/>
      <c r="Q71" s="17"/>
      <c r="R71" s="17"/>
      <c r="S71" s="17"/>
      <c r="T71" s="17"/>
      <c r="U71" s="17"/>
      <c r="V71" s="17"/>
      <c r="W71" s="17"/>
      <c r="X71" s="17"/>
      <c r="Y71" s="17"/>
      <c r="Z71" s="17"/>
      <c r="AA71" s="17"/>
      <c r="AB71" s="17"/>
    </row>
    <row r="72" spans="1:30" ht="15" customHeight="1">
      <c r="A72" s="17"/>
      <c r="B72" s="163"/>
      <c r="C72" s="151"/>
      <c r="D72" s="85"/>
      <c r="E72" s="152"/>
      <c r="F72" s="152"/>
      <c r="G72" s="157"/>
      <c r="H72" s="157"/>
      <c r="I72" s="284"/>
      <c r="J72" s="17"/>
      <c r="N72" s="17"/>
      <c r="O72" s="17"/>
      <c r="P72" s="17"/>
      <c r="Q72" s="17"/>
      <c r="R72" s="17"/>
      <c r="S72" s="17"/>
      <c r="T72" s="17"/>
      <c r="U72" s="17"/>
      <c r="V72" s="17"/>
      <c r="W72" s="17"/>
      <c r="X72" s="17"/>
      <c r="Y72" s="17"/>
      <c r="Z72" s="17"/>
      <c r="AA72" s="17"/>
      <c r="AB72" s="17"/>
    </row>
    <row r="73" spans="1:30" ht="15" customHeight="1">
      <c r="A73" s="17"/>
      <c r="B73" s="163"/>
      <c r="C73" s="151"/>
      <c r="D73" s="85"/>
      <c r="E73" s="152"/>
      <c r="F73" s="152"/>
      <c r="G73" s="157"/>
      <c r="H73" s="157"/>
      <c r="I73" s="284"/>
      <c r="J73" s="17"/>
      <c r="N73" s="17"/>
      <c r="O73" s="17"/>
      <c r="P73" s="17"/>
      <c r="Q73" s="17"/>
      <c r="R73" s="17"/>
      <c r="S73" s="17"/>
      <c r="T73" s="17"/>
      <c r="U73" s="17"/>
      <c r="V73" s="17"/>
      <c r="W73" s="17"/>
      <c r="X73" s="17"/>
      <c r="Y73" s="17"/>
      <c r="Z73" s="17"/>
      <c r="AA73" s="17"/>
      <c r="AB73" s="17"/>
    </row>
    <row r="74" spans="1:30"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row>
    <row r="75" spans="1:30" ht="15.75" customHeight="1">
      <c r="A75" s="560" t="s">
        <v>382</v>
      </c>
      <c r="B75" s="17"/>
      <c r="C75" s="17"/>
      <c r="D75" s="17"/>
      <c r="E75" s="17"/>
      <c r="F75" s="17"/>
      <c r="G75" s="17"/>
      <c r="H75" s="17"/>
      <c r="I75" s="169"/>
      <c r="J75" s="169"/>
      <c r="K75" s="169"/>
      <c r="L75" s="169"/>
      <c r="M75" s="17"/>
      <c r="N75" s="17"/>
      <c r="O75" s="17"/>
      <c r="P75" s="17"/>
      <c r="Q75" s="17"/>
      <c r="R75" s="17"/>
      <c r="S75" s="17"/>
      <c r="T75" s="17"/>
      <c r="U75" s="17"/>
      <c r="V75" s="17"/>
      <c r="W75" s="17"/>
      <c r="X75" s="17"/>
      <c r="Y75" s="17"/>
      <c r="Z75" s="17"/>
      <c r="AA75" s="17"/>
      <c r="AB75" s="17"/>
      <c r="AC75" s="17"/>
      <c r="AD75" s="17"/>
    </row>
    <row r="76" spans="1:30" ht="15.75" customHeight="1">
      <c r="A76" s="170" t="s">
        <v>358</v>
      </c>
      <c r="B76" s="161" t="s">
        <v>383</v>
      </c>
      <c r="C76" s="161" t="s">
        <v>384</v>
      </c>
      <c r="D76" s="161" t="s">
        <v>385</v>
      </c>
      <c r="E76" s="161" t="s">
        <v>386</v>
      </c>
      <c r="F76" s="161" t="s">
        <v>387</v>
      </c>
      <c r="G76" s="161" t="s">
        <v>388</v>
      </c>
      <c r="H76" s="161" t="s">
        <v>365</v>
      </c>
      <c r="I76" s="16" t="s">
        <v>389</v>
      </c>
      <c r="J76" s="728" t="s">
        <v>390</v>
      </c>
      <c r="K76" s="729"/>
      <c r="L76" s="729"/>
      <c r="M76" s="729"/>
      <c r="N76" s="730"/>
      <c r="O76" s="712" t="s">
        <v>322</v>
      </c>
      <c r="P76" s="713"/>
      <c r="Q76" s="17"/>
      <c r="R76" s="17"/>
      <c r="S76" s="17"/>
      <c r="T76" s="17"/>
      <c r="U76" s="17"/>
      <c r="V76" s="17"/>
      <c r="W76" s="17"/>
      <c r="X76" s="17"/>
      <c r="Y76" s="17"/>
      <c r="Z76" s="17"/>
      <c r="AA76" s="17"/>
    </row>
    <row r="77" spans="1:30" ht="15.75" customHeight="1">
      <c r="A77" s="162" t="s">
        <v>1136</v>
      </c>
      <c r="B77" s="17"/>
      <c r="C77" s="17"/>
      <c r="D77" s="163"/>
      <c r="E77" s="309"/>
      <c r="F77" s="157"/>
      <c r="G77" s="309"/>
      <c r="H77" s="136"/>
      <c r="I77" s="136"/>
      <c r="J77" s="731"/>
      <c r="K77" s="699"/>
      <c r="L77" s="699"/>
      <c r="M77" s="699"/>
      <c r="N77" s="724"/>
      <c r="O77" s="732" t="s">
        <v>395</v>
      </c>
      <c r="P77" s="733"/>
      <c r="Q77" s="17"/>
      <c r="R77" s="17"/>
      <c r="S77" s="17"/>
      <c r="T77" s="17"/>
      <c r="U77" s="17"/>
      <c r="V77" s="17"/>
      <c r="W77" s="17"/>
      <c r="X77" s="17"/>
      <c r="Y77" s="17"/>
      <c r="Z77" s="17"/>
      <c r="AA77" s="17"/>
    </row>
    <row r="78" spans="1:30" ht="15.75" customHeight="1">
      <c r="A78" s="17" t="s">
        <v>1137</v>
      </c>
      <c r="B78" s="17" t="s">
        <v>87</v>
      </c>
      <c r="C78" s="17" t="s">
        <v>399</v>
      </c>
      <c r="D78" s="163">
        <v>1</v>
      </c>
      <c r="E78" s="309">
        <v>21</v>
      </c>
      <c r="F78" s="17">
        <v>21</v>
      </c>
      <c r="G78" s="309" t="s">
        <v>1138</v>
      </c>
      <c r="H78" s="136" t="s">
        <v>603</v>
      </c>
      <c r="I78" s="173" t="s">
        <v>1139</v>
      </c>
      <c r="J78" s="725"/>
      <c r="K78" s="699"/>
      <c r="L78" s="699"/>
      <c r="M78" s="699"/>
      <c r="N78" s="724"/>
      <c r="O78" s="725"/>
      <c r="P78" s="699"/>
      <c r="Q78" s="17"/>
      <c r="R78" s="17"/>
      <c r="S78" s="17"/>
      <c r="T78" s="17"/>
      <c r="U78" s="17"/>
      <c r="V78" s="17"/>
      <c r="W78" s="17"/>
      <c r="X78" s="17"/>
      <c r="Y78" s="17"/>
      <c r="Z78" s="17"/>
      <c r="AA78" s="17"/>
    </row>
    <row r="79" spans="1:30" ht="15.75" customHeight="1">
      <c r="A79" s="17" t="s">
        <v>1134</v>
      </c>
      <c r="B79" s="17" t="s">
        <v>70</v>
      </c>
      <c r="C79" s="17" t="s">
        <v>397</v>
      </c>
      <c r="D79" s="163">
        <v>1.5</v>
      </c>
      <c r="E79" s="309">
        <v>21</v>
      </c>
      <c r="F79" s="17">
        <v>31.5</v>
      </c>
      <c r="G79" s="155">
        <v>3</v>
      </c>
      <c r="H79" s="136" t="s">
        <v>603</v>
      </c>
      <c r="I79" s="136"/>
      <c r="J79" s="725"/>
      <c r="K79" s="699"/>
      <c r="L79" s="699"/>
      <c r="M79" s="699"/>
      <c r="N79" s="724"/>
      <c r="O79" s="725"/>
      <c r="P79" s="699"/>
      <c r="Q79" s="17"/>
      <c r="R79" s="17"/>
      <c r="S79" s="17"/>
      <c r="T79" s="17"/>
      <c r="U79" s="17"/>
      <c r="V79" s="17"/>
      <c r="W79" s="17"/>
      <c r="X79" s="17"/>
      <c r="Y79" s="17"/>
      <c r="Z79" s="17"/>
      <c r="AA79" s="17"/>
    </row>
    <row r="80" spans="1:30" ht="15.75" customHeight="1">
      <c r="A80" s="162"/>
      <c r="B80" s="17"/>
      <c r="C80" s="17"/>
      <c r="D80" s="163"/>
      <c r="E80" s="309"/>
      <c r="F80" s="17"/>
      <c r="G80" s="155"/>
      <c r="H80" s="136"/>
      <c r="I80" s="136"/>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'Klein Verzet'!$D81*'Klein Verzet'!$E81</f>
        <v>0</v>
      </c>
      <c r="G81" s="151"/>
      <c r="H81" s="179" t="str">
        <f>IF('Klein Verzet'!$B81= "","-",IF('Klein Verzet'!$B81=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62"/>
      <c r="B82" s="17"/>
      <c r="C82" s="85"/>
      <c r="D82" s="152"/>
      <c r="E82" s="151"/>
      <c r="F82" s="180">
        <f>'Klein Verzet'!$D82*'Klein Verzet'!$E82</f>
        <v>0</v>
      </c>
      <c r="G82" s="151"/>
      <c r="H82" s="179" t="str">
        <f>IF('Klein Verzet'!$B82= "","-",IF('Klein Verzet'!$B82=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'Klein Verzet'!$D83*'Klein Verzet'!$E83</f>
        <v>0</v>
      </c>
      <c r="G83" s="151"/>
      <c r="H83" s="179" t="str">
        <f>IF('Klein Verzet'!$B83= "","-",IF('Klein Verzet'!$B83=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62"/>
      <c r="B84" s="17"/>
      <c r="C84" s="85"/>
      <c r="D84" s="152"/>
      <c r="E84" s="151"/>
      <c r="F84" s="180">
        <f>'Klein Verzet'!$D84*'Klein Verzet'!$E84</f>
        <v>0</v>
      </c>
      <c r="G84" s="151"/>
      <c r="H84" s="179" t="str">
        <f>IF('Klein Verzet'!$B84= "","-",IF('Klein Verzet'!$B84=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7"/>
      <c r="B85" s="17"/>
      <c r="C85" s="85"/>
      <c r="D85" s="152"/>
      <c r="E85" s="151"/>
      <c r="F85" s="180">
        <f>'Klein Verzet'!$D85*'Klein Verzet'!$E85</f>
        <v>0</v>
      </c>
      <c r="G85" s="151"/>
      <c r="H85" s="179" t="str">
        <f>IF('Klein Verzet'!$B85= "","-",IF('Klein Verzet'!$B85= "External","Specify location tariff", "Campus buy-off"))</f>
        <v>-</v>
      </c>
      <c r="I85" s="179"/>
      <c r="J85" s="725"/>
      <c r="K85" s="699"/>
      <c r="L85" s="699"/>
      <c r="M85" s="699"/>
      <c r="N85" s="724"/>
      <c r="O85" s="725"/>
      <c r="P85" s="699"/>
      <c r="Q85" s="17"/>
      <c r="R85" s="17"/>
      <c r="S85" s="17"/>
      <c r="T85" s="17"/>
      <c r="U85" s="17"/>
      <c r="V85" s="17"/>
      <c r="W85" s="17"/>
      <c r="X85" s="17"/>
      <c r="Y85" s="17"/>
      <c r="Z85" s="17"/>
      <c r="AA85" s="17"/>
    </row>
    <row r="86" spans="1:30" ht="15.75" customHeight="1">
      <c r="A86" s="17"/>
      <c r="B86" s="17"/>
      <c r="C86" s="85"/>
      <c r="D86" s="152"/>
      <c r="E86" s="151"/>
      <c r="F86" s="180">
        <f>'Klein Verzet'!$D86*'Klein Verzet'!$E86</f>
        <v>0</v>
      </c>
      <c r="G86" s="151"/>
      <c r="H86" s="179" t="str">
        <f>IF('Klein Verzet'!$B86= "","-",IF('Klein Verzet'!$B86= "External","Specify location tariff", "Campus buy-off"))</f>
        <v>-</v>
      </c>
      <c r="I86" s="179"/>
      <c r="J86" s="725"/>
      <c r="K86" s="699"/>
      <c r="L86" s="699"/>
      <c r="M86" s="699"/>
      <c r="N86" s="724"/>
      <c r="O86" s="725"/>
      <c r="P86" s="699"/>
      <c r="Q86" s="17"/>
      <c r="R86" s="17"/>
      <c r="S86" s="17"/>
      <c r="T86" s="17"/>
      <c r="U86" s="17"/>
      <c r="V86" s="17"/>
      <c r="W86" s="17"/>
      <c r="X86" s="17"/>
      <c r="Y86" s="17"/>
      <c r="Z86" s="17"/>
      <c r="AA86" s="17"/>
    </row>
    <row r="87" spans="1:30" ht="15.75" customHeight="1">
      <c r="A87" s="17"/>
      <c r="B87" s="17"/>
      <c r="C87" s="85"/>
      <c r="D87" s="152"/>
      <c r="E87" s="151"/>
      <c r="F87" s="180">
        <f>'Klein Verzet'!$D87*'Klein Verzet'!$E87</f>
        <v>0</v>
      </c>
      <c r="G87" s="151"/>
      <c r="H87" s="179" t="str">
        <f>IF('Klein Verzet'!$B87= "","-",IF('Klein Verzet'!$B87= "External","Specify location tariff", "Campus buy-off"))</f>
        <v>-</v>
      </c>
      <c r="I87" s="179"/>
      <c r="J87" s="725"/>
      <c r="K87" s="699"/>
      <c r="L87" s="699"/>
      <c r="M87" s="699"/>
      <c r="N87" s="724"/>
      <c r="O87" s="725"/>
      <c r="P87" s="699"/>
      <c r="Q87" s="17"/>
      <c r="R87" s="17"/>
      <c r="S87" s="17"/>
      <c r="T87" s="17"/>
      <c r="U87" s="17"/>
      <c r="V87" s="17"/>
      <c r="W87" s="17"/>
      <c r="X87" s="17"/>
      <c r="Y87" s="17"/>
      <c r="Z87" s="17"/>
      <c r="AA87" s="17"/>
    </row>
    <row r="88" spans="1:30" ht="15.75" customHeight="1">
      <c r="A88" s="17"/>
      <c r="B88" s="17"/>
      <c r="C88" s="85"/>
      <c r="D88" s="152"/>
      <c r="E88" s="151"/>
      <c r="F88" s="180">
        <f>'Klein Verzet'!$D88*'Klein Verzet'!$E88</f>
        <v>0</v>
      </c>
      <c r="G88" s="151"/>
      <c r="H88" s="179" t="str">
        <f>IF('Klein Verzet'!$B88= "","-",IF('Klein Verzet'!$B88= "External","Specify location tariff", "Campus buy-off"))</f>
        <v>-</v>
      </c>
      <c r="I88" s="179"/>
      <c r="J88" s="725"/>
      <c r="K88" s="699"/>
      <c r="L88" s="699"/>
      <c r="M88" s="699"/>
      <c r="N88" s="724"/>
      <c r="O88" s="725"/>
      <c r="P88" s="699"/>
      <c r="Q88" s="17"/>
      <c r="R88" s="17"/>
      <c r="S88" s="17"/>
      <c r="T88" s="17"/>
      <c r="U88" s="17"/>
      <c r="V88" s="17"/>
      <c r="W88" s="17"/>
      <c r="X88" s="17"/>
      <c r="Y88" s="17"/>
      <c r="Z88" s="17"/>
      <c r="AA88" s="17"/>
    </row>
    <row r="89" spans="1:30" ht="15.75" customHeight="1">
      <c r="A89" s="17"/>
      <c r="B89" s="17"/>
      <c r="C89" s="85"/>
      <c r="D89" s="152"/>
      <c r="E89" s="151"/>
      <c r="F89" s="180">
        <f>'Klein Verzet'!$D89*'Klein Verzet'!$E89</f>
        <v>0</v>
      </c>
      <c r="G89" s="151"/>
      <c r="H89" s="179" t="str">
        <f>IF('Klein Verzet'!$B89= "","-",IF('Klein Verzet'!$B89= "External","Specify location tariff", "Campus buy-off"))</f>
        <v>-</v>
      </c>
      <c r="I89" s="179"/>
      <c r="J89" s="725"/>
      <c r="K89" s="699"/>
      <c r="L89" s="699"/>
      <c r="M89" s="699"/>
      <c r="N89" s="724"/>
      <c r="O89" s="725"/>
      <c r="P89" s="699"/>
      <c r="Q89" s="17"/>
      <c r="R89" s="17"/>
      <c r="S89" s="17"/>
      <c r="T89" s="17"/>
      <c r="U89" s="17"/>
      <c r="V89" s="17"/>
      <c r="W89" s="17"/>
      <c r="X89" s="17"/>
      <c r="Y89" s="17"/>
      <c r="Z89" s="17"/>
      <c r="AA89" s="17"/>
    </row>
    <row r="90" spans="1:30" ht="15.75" customHeight="1">
      <c r="A90" s="17"/>
      <c r="B90" s="17"/>
      <c r="C90" s="85"/>
      <c r="D90" s="152"/>
      <c r="E90" s="151"/>
      <c r="F90" s="180">
        <f>'Klein Verzet'!$D90*'Klein Verzet'!$E90</f>
        <v>0</v>
      </c>
      <c r="G90" s="151"/>
      <c r="H90" s="179" t="str">
        <f>IF('Klein Verzet'!$B90= "","-",IF('Klein Verzet'!$B90= "External","Specify location tariff", "Campus buy-off"))</f>
        <v>-</v>
      </c>
      <c r="I90" s="179"/>
      <c r="J90" s="725"/>
      <c r="K90" s="699"/>
      <c r="L90" s="699"/>
      <c r="M90" s="699"/>
      <c r="N90" s="724"/>
      <c r="O90" s="725"/>
      <c r="P90" s="699"/>
      <c r="Q90" s="17"/>
      <c r="R90" s="17"/>
      <c r="S90" s="17"/>
      <c r="T90" s="17"/>
      <c r="U90" s="17"/>
      <c r="V90" s="17"/>
      <c r="W90" s="17"/>
      <c r="X90" s="17"/>
      <c r="Y90" s="17"/>
      <c r="Z90" s="17"/>
      <c r="AA90" s="17"/>
    </row>
    <row r="91" spans="1:30" ht="15.75" customHeight="1">
      <c r="A91" s="17"/>
      <c r="B91" s="17"/>
      <c r="C91" s="85"/>
      <c r="D91" s="152"/>
      <c r="E91" s="151"/>
      <c r="F91" s="180">
        <f>'Klein Verzet'!$D91*'Klein Verzet'!$E91</f>
        <v>0</v>
      </c>
      <c r="G91" s="151"/>
      <c r="H91" s="179" t="str">
        <f>IF('Klein Verzet'!$B91= "","-",IF('Klein Verzet'!$B91= "External","Specify location tariff", "Campus buy-off"))</f>
        <v>-</v>
      </c>
      <c r="I91" s="179"/>
      <c r="J91" s="725"/>
      <c r="K91" s="699"/>
      <c r="L91" s="699"/>
      <c r="M91" s="699"/>
      <c r="N91" s="724"/>
      <c r="O91" s="725"/>
      <c r="P91" s="699"/>
      <c r="Q91" s="17"/>
      <c r="R91" s="17"/>
      <c r="S91" s="17"/>
      <c r="T91" s="17"/>
      <c r="U91" s="17"/>
      <c r="V91" s="17"/>
      <c r="W91" s="17"/>
      <c r="X91" s="17"/>
      <c r="Y91" s="17"/>
      <c r="Z91" s="17"/>
      <c r="AA91" s="17"/>
    </row>
    <row r="92" spans="1:30" ht="15.75" customHeight="1">
      <c r="A92" s="167"/>
      <c r="B92" s="17"/>
      <c r="C92" s="557"/>
      <c r="D92" s="558"/>
      <c r="E92" s="556"/>
      <c r="F92" s="555">
        <f>'Klein Verzet'!$D92*'Klein Verzet'!$E92</f>
        <v>0</v>
      </c>
      <c r="G92" s="556"/>
      <c r="H92" s="557" t="str">
        <f>IF('Klein Verzet'!$B92= "","-",IF('Klein Verzet'!$B92= "External","Specify location tariff", "Campus buy-off"))</f>
        <v>-</v>
      </c>
      <c r="I92" s="561"/>
      <c r="J92" s="726"/>
      <c r="K92" s="717"/>
      <c r="L92" s="717"/>
      <c r="M92" s="717"/>
      <c r="N92" s="727"/>
      <c r="O92" s="725"/>
      <c r="P92" s="699"/>
      <c r="Q92" s="17"/>
      <c r="R92" s="17"/>
      <c r="S92" s="17"/>
      <c r="T92" s="17"/>
      <c r="U92" s="17"/>
      <c r="V92" s="17"/>
      <c r="W92" s="17"/>
      <c r="X92" s="17"/>
      <c r="Y92" s="17"/>
      <c r="Z92" s="17"/>
      <c r="AA92" s="17"/>
    </row>
    <row r="93" spans="1:30" ht="15.75" customHeight="1">
      <c r="A93" s="16"/>
      <c r="B93" s="17"/>
      <c r="C93" s="17"/>
      <c r="D93" s="17"/>
      <c r="E93" s="17"/>
      <c r="F93" s="17"/>
      <c r="G93" s="17"/>
      <c r="H93" s="17"/>
      <c r="I93" s="17"/>
      <c r="J93" s="17"/>
      <c r="K93" s="17"/>
      <c r="L93" s="17"/>
      <c r="M93" s="17"/>
      <c r="N93" s="17"/>
      <c r="O93" s="17">
        <v>0</v>
      </c>
      <c r="P93" s="17"/>
      <c r="Q93" s="17"/>
      <c r="R93" s="17"/>
      <c r="S93" s="17"/>
      <c r="T93" s="17"/>
      <c r="U93" s="17"/>
      <c r="V93" s="17"/>
      <c r="W93" s="17"/>
      <c r="X93" s="17"/>
      <c r="Y93" s="17"/>
      <c r="Z93" s="17"/>
      <c r="AA93" s="17"/>
      <c r="AB93" s="17"/>
      <c r="AC93" s="17"/>
      <c r="AD93" s="17"/>
    </row>
    <row r="94" spans="1:30" ht="15.75" customHeight="1">
      <c r="A94" s="16"/>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row>
    <row r="95" spans="1:30" ht="15.75" customHeight="1">
      <c r="A95" s="560" t="s">
        <v>404</v>
      </c>
      <c r="B95" s="17"/>
      <c r="C95" s="180"/>
      <c r="D95" s="85"/>
      <c r="E95" s="85"/>
      <c r="F95" s="85"/>
      <c r="G95" s="85"/>
      <c r="H95" s="85"/>
      <c r="I95" s="85"/>
      <c r="J95" s="85"/>
      <c r="K95" s="85"/>
      <c r="L95" s="181"/>
      <c r="M95" s="169"/>
      <c r="N95" s="17"/>
      <c r="O95" s="17"/>
      <c r="P95" s="17"/>
      <c r="Q95" s="17"/>
      <c r="R95" s="17"/>
      <c r="S95" s="17"/>
      <c r="T95" s="17"/>
      <c r="U95" s="17"/>
      <c r="V95" s="17"/>
      <c r="W95" s="17"/>
      <c r="X95" s="17"/>
      <c r="Y95" s="17"/>
      <c r="Z95" s="17"/>
      <c r="AA95" s="17"/>
      <c r="AB95" s="17"/>
      <c r="AC95" s="17"/>
      <c r="AD95" s="17"/>
    </row>
    <row r="96" spans="1:30" ht="15" customHeight="1">
      <c r="A96" s="16" t="s">
        <v>405</v>
      </c>
      <c r="B96" s="16" t="s">
        <v>406</v>
      </c>
      <c r="C96" s="16" t="s">
        <v>407</v>
      </c>
      <c r="D96" s="16" t="s">
        <v>408</v>
      </c>
      <c r="E96" s="16" t="s">
        <v>409</v>
      </c>
      <c r="F96" s="16" t="s">
        <v>410</v>
      </c>
      <c r="G96" s="16" t="s">
        <v>389</v>
      </c>
      <c r="H96" s="714" t="s">
        <v>390</v>
      </c>
      <c r="I96" s="715"/>
      <c r="J96" s="712" t="s">
        <v>322</v>
      </c>
      <c r="K96" s="713"/>
      <c r="L96" s="17"/>
      <c r="M96" s="17"/>
      <c r="N96" s="17"/>
      <c r="O96" s="17"/>
      <c r="P96" s="163"/>
      <c r="Q96" s="16"/>
      <c r="R96" s="17"/>
      <c r="S96" s="182"/>
      <c r="T96" s="17"/>
      <c r="U96" s="17"/>
      <c r="V96" s="17"/>
      <c r="W96" s="20">
        <f>SUM(F97:F110)</f>
        <v>492</v>
      </c>
      <c r="X96" s="17"/>
      <c r="Y96" s="17"/>
      <c r="Z96" s="17"/>
      <c r="AA96" s="17"/>
      <c r="AB96" s="17"/>
    </row>
    <row r="97" spans="1:30" ht="14.25" customHeight="1">
      <c r="A97" s="183" t="s">
        <v>1140</v>
      </c>
      <c r="B97" s="183" t="s">
        <v>1141</v>
      </c>
      <c r="C97" s="186" t="s">
        <v>1142</v>
      </c>
      <c r="D97" s="280" t="s">
        <v>1143</v>
      </c>
      <c r="E97" s="185">
        <v>25</v>
      </c>
      <c r="F97" s="228">
        <v>100</v>
      </c>
      <c r="G97" s="179"/>
      <c r="H97" s="716"/>
      <c r="I97" s="699"/>
      <c r="J97" s="718" t="s">
        <v>413</v>
      </c>
      <c r="K97" s="713"/>
      <c r="L97" s="17"/>
      <c r="M97" s="17"/>
      <c r="N97" s="17"/>
      <c r="O97" s="17"/>
      <c r="P97" s="17"/>
      <c r="Q97" s="187"/>
      <c r="R97" s="17"/>
      <c r="S97" s="17"/>
      <c r="T97" s="17"/>
      <c r="U97" s="17"/>
      <c r="V97" s="17"/>
      <c r="W97" s="17"/>
      <c r="X97" s="17"/>
      <c r="Y97" s="17"/>
      <c r="Z97" s="17"/>
      <c r="AA97" s="17"/>
      <c r="AB97" s="17"/>
    </row>
    <row r="98" spans="1:30" ht="15.75" customHeight="1">
      <c r="A98" s="183" t="s">
        <v>1144</v>
      </c>
      <c r="B98" s="183" t="s">
        <v>1141</v>
      </c>
      <c r="C98" s="186" t="s">
        <v>1145</v>
      </c>
      <c r="D98" s="280" t="s">
        <v>1146</v>
      </c>
      <c r="E98" s="185">
        <v>1</v>
      </c>
      <c r="F98" s="228">
        <v>150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83" t="s">
        <v>1147</v>
      </c>
      <c r="B99" s="183" t="s">
        <v>1148</v>
      </c>
      <c r="C99" s="165" t="s">
        <v>582</v>
      </c>
      <c r="D99" s="280" t="s">
        <v>582</v>
      </c>
      <c r="E99" s="185">
        <v>1</v>
      </c>
      <c r="F99" s="228">
        <v>200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83" t="s">
        <v>1111</v>
      </c>
      <c r="B100" s="183" t="s">
        <v>1141</v>
      </c>
      <c r="C100" s="186" t="s">
        <v>1149</v>
      </c>
      <c r="D100" s="280" t="s">
        <v>1150</v>
      </c>
      <c r="E100" s="185">
        <v>3</v>
      </c>
      <c r="F100" s="228">
        <v>42</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699"/>
      <c r="I103" s="699"/>
      <c r="J103" s="719"/>
      <c r="K103" s="720"/>
      <c r="L103" s="17"/>
      <c r="M103" s="17"/>
      <c r="N103" s="17"/>
      <c r="O103" s="17"/>
      <c r="P103" s="17"/>
      <c r="Q103" s="17"/>
      <c r="R103" s="17"/>
      <c r="S103" s="17"/>
      <c r="T103" s="17"/>
      <c r="U103" s="17"/>
      <c r="V103" s="17"/>
      <c r="W103" s="17"/>
      <c r="X103" s="17"/>
      <c r="Y103" s="17"/>
      <c r="Z103" s="17"/>
      <c r="AA103" s="17"/>
      <c r="AB103" s="17"/>
    </row>
    <row r="104" spans="1:30" ht="15.75" customHeight="1">
      <c r="A104" s="17"/>
      <c r="B104" s="17"/>
      <c r="C104" s="189">
        <v>0</v>
      </c>
      <c r="D104" s="179"/>
      <c r="E104" s="151"/>
      <c r="F104" s="189">
        <v>0</v>
      </c>
      <c r="G104" s="179"/>
      <c r="H104" s="699"/>
      <c r="I104" s="699"/>
      <c r="J104" s="719"/>
      <c r="K104" s="720"/>
      <c r="L104" s="17"/>
      <c r="M104" s="17"/>
      <c r="N104" s="17"/>
      <c r="O104" s="17"/>
      <c r="P104" s="17"/>
      <c r="Q104" s="17"/>
      <c r="R104" s="17"/>
      <c r="S104" s="17"/>
      <c r="T104" s="17"/>
      <c r="U104" s="17"/>
      <c r="V104" s="17"/>
      <c r="W104" s="17"/>
      <c r="X104" s="17"/>
      <c r="Y104" s="17"/>
      <c r="Z104" s="17"/>
      <c r="AA104" s="17"/>
      <c r="AB104" s="17"/>
    </row>
    <row r="105" spans="1:30" ht="15.75" customHeight="1">
      <c r="A105" s="17"/>
      <c r="B105" s="17"/>
      <c r="C105" s="189">
        <v>0</v>
      </c>
      <c r="D105" s="179"/>
      <c r="E105" s="151"/>
      <c r="F105" s="189">
        <v>0</v>
      </c>
      <c r="G105" s="179"/>
      <c r="H105" s="699"/>
      <c r="I105" s="699"/>
      <c r="J105" s="719"/>
      <c r="K105" s="720"/>
      <c r="L105" s="17"/>
      <c r="M105" s="17"/>
      <c r="N105" s="17"/>
      <c r="O105" s="17"/>
      <c r="P105" s="17"/>
      <c r="Q105" s="17"/>
      <c r="R105" s="17"/>
      <c r="S105" s="17"/>
      <c r="T105" s="17"/>
      <c r="U105" s="17"/>
      <c r="V105" s="17"/>
      <c r="W105" s="17"/>
      <c r="X105" s="17"/>
      <c r="Y105" s="17"/>
      <c r="Z105" s="17"/>
      <c r="AA105" s="17"/>
      <c r="AB105" s="17"/>
    </row>
    <row r="106" spans="1:30" ht="15.75" customHeight="1">
      <c r="A106" s="17"/>
      <c r="B106" s="17"/>
      <c r="C106" s="189">
        <v>0</v>
      </c>
      <c r="D106" s="179"/>
      <c r="E106" s="151"/>
      <c r="F106" s="189">
        <v>0</v>
      </c>
      <c r="G106" s="179"/>
      <c r="H106" s="699"/>
      <c r="I106" s="699"/>
      <c r="J106" s="719"/>
      <c r="K106" s="720"/>
      <c r="L106" s="17"/>
      <c r="M106" s="17"/>
      <c r="N106" s="17"/>
      <c r="O106" s="17"/>
      <c r="P106" s="17"/>
      <c r="Q106" s="17"/>
      <c r="R106" s="17"/>
      <c r="S106" s="17"/>
      <c r="T106" s="17"/>
      <c r="U106" s="17"/>
      <c r="V106" s="17"/>
      <c r="W106" s="17"/>
      <c r="X106" s="17"/>
      <c r="Y106" s="17"/>
      <c r="Z106" s="17"/>
      <c r="AA106" s="17"/>
      <c r="AB106" s="17"/>
    </row>
    <row r="107" spans="1:30" ht="15.75" customHeight="1">
      <c r="A107" s="17"/>
      <c r="B107" s="17"/>
      <c r="C107" s="189">
        <v>0</v>
      </c>
      <c r="D107" s="179"/>
      <c r="E107" s="151"/>
      <c r="F107" s="189">
        <v>0</v>
      </c>
      <c r="G107" s="179"/>
      <c r="H107" s="699"/>
      <c r="I107" s="699"/>
      <c r="J107" s="719"/>
      <c r="K107" s="720"/>
      <c r="L107" s="17"/>
      <c r="M107" s="17"/>
      <c r="N107" s="17"/>
      <c r="O107" s="17"/>
      <c r="P107" s="17"/>
      <c r="Q107" s="17"/>
      <c r="R107" s="17"/>
      <c r="S107" s="17"/>
      <c r="T107" s="17"/>
      <c r="U107" s="17"/>
      <c r="V107" s="17"/>
      <c r="W107" s="17"/>
      <c r="X107" s="17"/>
      <c r="Y107" s="17"/>
      <c r="Z107" s="17"/>
      <c r="AA107" s="17"/>
      <c r="AB107" s="17"/>
    </row>
    <row r="108" spans="1:30" ht="15.75" customHeight="1">
      <c r="A108" s="17"/>
      <c r="B108" s="17"/>
      <c r="C108" s="189">
        <v>0</v>
      </c>
      <c r="D108" s="179"/>
      <c r="E108" s="151"/>
      <c r="F108" s="189">
        <v>0</v>
      </c>
      <c r="G108" s="179"/>
      <c r="H108" s="699"/>
      <c r="I108" s="699"/>
      <c r="J108" s="719"/>
      <c r="K108" s="720"/>
      <c r="L108" s="17"/>
      <c r="M108" s="17"/>
      <c r="N108" s="17"/>
      <c r="O108" s="17"/>
      <c r="P108" s="17"/>
      <c r="Q108" s="17"/>
      <c r="R108" s="17"/>
      <c r="S108" s="17"/>
      <c r="T108" s="17"/>
      <c r="U108" s="17"/>
      <c r="V108" s="17"/>
      <c r="W108" s="17"/>
      <c r="X108" s="17"/>
      <c r="Y108" s="17"/>
      <c r="Z108" s="17"/>
      <c r="AA108" s="17"/>
      <c r="AB108" s="17"/>
    </row>
    <row r="109" spans="1:30" ht="15.75" customHeight="1">
      <c r="A109" s="17"/>
      <c r="B109" s="17"/>
      <c r="C109" s="189">
        <v>0</v>
      </c>
      <c r="D109" s="179"/>
      <c r="E109" s="151"/>
      <c r="F109" s="189">
        <v>0</v>
      </c>
      <c r="G109" s="179"/>
      <c r="H109" s="699"/>
      <c r="I109" s="699"/>
      <c r="J109" s="719"/>
      <c r="K109" s="720"/>
      <c r="L109" s="17"/>
      <c r="M109" s="17"/>
      <c r="N109" s="17"/>
      <c r="O109" s="17"/>
      <c r="P109" s="17"/>
      <c r="Q109" s="17"/>
      <c r="R109" s="17"/>
      <c r="S109" s="17"/>
      <c r="T109" s="17"/>
      <c r="U109" s="17"/>
      <c r="V109" s="17"/>
      <c r="W109" s="17"/>
      <c r="X109" s="17"/>
      <c r="Y109" s="17"/>
      <c r="Z109" s="17"/>
      <c r="AA109" s="17"/>
      <c r="AB109" s="17"/>
    </row>
    <row r="110" spans="1:30" ht="15.75" customHeight="1">
      <c r="A110" s="17"/>
      <c r="B110" s="17"/>
      <c r="C110" s="189">
        <v>0</v>
      </c>
      <c r="D110" s="179"/>
      <c r="E110" s="151"/>
      <c r="F110" s="189">
        <v>0</v>
      </c>
      <c r="G110" s="179"/>
      <c r="H110" s="717"/>
      <c r="I110" s="717"/>
      <c r="J110" s="721"/>
      <c r="K110" s="722"/>
      <c r="L110" s="17"/>
      <c r="M110" s="17"/>
      <c r="N110" s="17"/>
      <c r="O110" s="17"/>
      <c r="P110" s="17"/>
      <c r="Q110" s="17"/>
      <c r="R110" s="17"/>
      <c r="S110" s="17"/>
      <c r="T110" s="17"/>
      <c r="U110" s="17"/>
      <c r="V110" s="17"/>
      <c r="W110" s="17"/>
      <c r="X110" s="17"/>
      <c r="Y110" s="17"/>
      <c r="Z110" s="17"/>
      <c r="AA110" s="17"/>
      <c r="AB110" s="17"/>
    </row>
    <row r="111" spans="1:30" ht="15.75" customHeight="1">
      <c r="A111" s="16"/>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6"/>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6"/>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row>
    <row r="120" spans="1:30" ht="15.75" customHeight="1">
      <c r="A120" s="17"/>
      <c r="B120" s="711"/>
      <c r="C120" s="699"/>
      <c r="D120" s="699"/>
      <c r="E120" s="699"/>
      <c r="F120" s="699"/>
      <c r="G120" s="699"/>
      <c r="H120" s="699"/>
      <c r="I120" s="17"/>
      <c r="J120" s="17"/>
      <c r="K120" s="17"/>
      <c r="L120" s="17"/>
      <c r="M120" s="17"/>
      <c r="N120" s="17"/>
      <c r="O120" s="17"/>
      <c r="P120" s="711"/>
      <c r="Q120" s="699"/>
      <c r="R120" s="699"/>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711"/>
      <c r="Q121" s="699"/>
      <c r="R121" s="699"/>
      <c r="S121" s="17"/>
      <c r="T121" s="17"/>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17"/>
      <c r="N122" s="17"/>
      <c r="O122" s="17"/>
      <c r="P122" s="711"/>
      <c r="Q122" s="699"/>
      <c r="R122" s="699"/>
      <c r="S122" s="17"/>
      <c r="T122" s="17"/>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17"/>
      <c r="N123" s="17"/>
      <c r="O123" s="17"/>
      <c r="P123" s="711"/>
      <c r="Q123" s="699"/>
      <c r="R123" s="699"/>
      <c r="S123" s="17"/>
      <c r="T123" s="17"/>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17"/>
      <c r="N124" s="17"/>
      <c r="O124" s="17"/>
      <c r="P124" s="711"/>
      <c r="Q124" s="699"/>
      <c r="R124" s="699"/>
      <c r="S124" s="17"/>
      <c r="T124" s="17"/>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17"/>
      <c r="N125" s="17"/>
      <c r="O125" s="17"/>
      <c r="P125" s="711"/>
      <c r="Q125" s="699"/>
      <c r="R125" s="699"/>
      <c r="S125" s="17"/>
      <c r="T125" s="17"/>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17"/>
      <c r="N126" s="17"/>
      <c r="O126" s="17"/>
      <c r="P126" s="711"/>
      <c r="Q126" s="699"/>
      <c r="R126" s="699"/>
      <c r="S126" s="17"/>
      <c r="T126" s="17"/>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711"/>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711"/>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699"/>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699"/>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711"/>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711"/>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711"/>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711"/>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711"/>
      <c r="C168" s="699"/>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711"/>
      <c r="C169" s="699"/>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711"/>
      <c r="C170" s="699"/>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711"/>
      <c r="C171" s="699"/>
      <c r="D171" s="17"/>
      <c r="E171" s="17"/>
      <c r="F171" s="17"/>
      <c r="G171" s="17"/>
      <c r="H171" s="17"/>
      <c r="I171" s="17"/>
      <c r="J171" s="17"/>
      <c r="K171" s="17"/>
      <c r="L171" s="17"/>
      <c r="M171" s="711"/>
      <c r="N171" s="699"/>
      <c r="O171" s="699"/>
      <c r="P171" s="699"/>
      <c r="Q171" s="699"/>
      <c r="R171" s="699"/>
      <c r="S171" s="699"/>
      <c r="T171" s="699"/>
      <c r="U171" s="17"/>
      <c r="V171" s="17"/>
      <c r="W171" s="17"/>
      <c r="X171" s="17"/>
      <c r="Y171" s="17"/>
      <c r="Z171" s="17"/>
      <c r="AA171" s="17"/>
      <c r="AB171" s="17"/>
      <c r="AC171" s="17"/>
      <c r="AD171" s="17"/>
    </row>
    <row r="172" spans="1:30" ht="15.75" customHeight="1">
      <c r="A172" s="17"/>
      <c r="B172" s="711"/>
      <c r="C172" s="699"/>
      <c r="D172" s="17"/>
      <c r="E172" s="17"/>
      <c r="F172" s="17"/>
      <c r="G172" s="17"/>
      <c r="H172" s="17"/>
      <c r="I172" s="17"/>
      <c r="J172" s="17"/>
      <c r="K172" s="17"/>
      <c r="L172" s="17"/>
      <c r="M172" s="711"/>
      <c r="N172" s="699"/>
      <c r="O172" s="699"/>
      <c r="P172" s="699"/>
      <c r="Q172" s="699"/>
      <c r="R172" s="699"/>
      <c r="S172" s="699"/>
      <c r="T172" s="699"/>
      <c r="U172" s="17"/>
      <c r="V172" s="17"/>
      <c r="W172" s="17"/>
      <c r="X172" s="17"/>
      <c r="Y172" s="17"/>
      <c r="Z172" s="17"/>
      <c r="AA172" s="17"/>
      <c r="AB172" s="17"/>
      <c r="AC172" s="17"/>
      <c r="AD172" s="17"/>
    </row>
    <row r="173" spans="1:30" ht="15.75" customHeight="1">
      <c r="A173" s="17"/>
      <c r="B173" s="711"/>
      <c r="C173" s="699"/>
      <c r="D173" s="17"/>
      <c r="E173" s="17"/>
      <c r="F173" s="17"/>
      <c r="G173" s="17"/>
      <c r="H173" s="17"/>
      <c r="I173" s="17"/>
      <c r="J173" s="17"/>
      <c r="K173" s="17"/>
      <c r="L173" s="17"/>
      <c r="M173" s="711"/>
      <c r="N173" s="699"/>
      <c r="O173" s="699"/>
      <c r="P173" s="699"/>
      <c r="Q173" s="699"/>
      <c r="R173" s="699"/>
      <c r="S173" s="699"/>
      <c r="T173" s="699"/>
      <c r="U173" s="17"/>
      <c r="V173" s="17"/>
      <c r="W173" s="17"/>
      <c r="X173" s="17"/>
      <c r="Y173" s="17"/>
      <c r="Z173" s="17"/>
      <c r="AA173" s="17"/>
      <c r="AB173" s="17"/>
      <c r="AC173" s="17"/>
      <c r="AD173" s="17"/>
    </row>
    <row r="174" spans="1:30" ht="15.75" customHeight="1">
      <c r="A174" s="17"/>
      <c r="B174" s="711"/>
      <c r="C174" s="699"/>
      <c r="D174" s="17"/>
      <c r="E174" s="17"/>
      <c r="F174" s="17"/>
      <c r="G174" s="17"/>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4"/>
    <mergeCell ref="I47:K47"/>
    <mergeCell ref="I48:K52"/>
    <mergeCell ref="K56:M56"/>
    <mergeCell ref="K57:M69"/>
    <mergeCell ref="J76:N76"/>
    <mergeCell ref="O76:P76"/>
    <mergeCell ref="J77:N92"/>
    <mergeCell ref="O77:P92"/>
    <mergeCell ref="J96:K96"/>
    <mergeCell ref="H96:I96"/>
    <mergeCell ref="H97:I110"/>
    <mergeCell ref="J97:K110"/>
    <mergeCell ref="B120:H120"/>
    <mergeCell ref="P120:R120"/>
    <mergeCell ref="P121:R121"/>
    <mergeCell ref="P122:R122"/>
    <mergeCell ref="M129:O129"/>
    <mergeCell ref="M130:O130"/>
    <mergeCell ref="M128:O128"/>
    <mergeCell ref="M131:O131"/>
    <mergeCell ref="M132:O132"/>
    <mergeCell ref="M133:O133"/>
    <mergeCell ref="M134:O134"/>
    <mergeCell ref="M160:O160"/>
    <mergeCell ref="M152:O152"/>
    <mergeCell ref="M153:O153"/>
    <mergeCell ref="M154:O154"/>
    <mergeCell ref="M163:O163"/>
    <mergeCell ref="M155:O155"/>
    <mergeCell ref="M156:O156"/>
    <mergeCell ref="M157:O157"/>
    <mergeCell ref="B160:C160"/>
    <mergeCell ref="B161:C161"/>
    <mergeCell ref="B162:C162"/>
    <mergeCell ref="B163:C163"/>
    <mergeCell ref="M161:O161"/>
    <mergeCell ref="M162:O162"/>
    <mergeCell ref="B167:C167"/>
    <mergeCell ref="B168:C168"/>
    <mergeCell ref="B169:C169"/>
    <mergeCell ref="B170:C170"/>
    <mergeCell ref="B171:C171"/>
    <mergeCell ref="B172:C172"/>
    <mergeCell ref="B173:C173"/>
    <mergeCell ref="B174:C174"/>
    <mergeCell ref="M168:O168"/>
    <mergeCell ref="M169:O169"/>
    <mergeCell ref="M170:O170"/>
    <mergeCell ref="M171:O171"/>
    <mergeCell ref="M172:O172"/>
    <mergeCell ref="M173:O173"/>
    <mergeCell ref="M174:O174"/>
    <mergeCell ref="B164:C164"/>
    <mergeCell ref="M164:O164"/>
    <mergeCell ref="B165:C165"/>
    <mergeCell ref="M165:O165"/>
    <mergeCell ref="B166:C166"/>
    <mergeCell ref="M166:O166"/>
    <mergeCell ref="M167:O167"/>
    <mergeCell ref="M135:O135"/>
    <mergeCell ref="M136:O136"/>
    <mergeCell ref="M137:O137"/>
    <mergeCell ref="M138:O138"/>
    <mergeCell ref="M139:O139"/>
    <mergeCell ref="M140:O140"/>
    <mergeCell ref="M143:O143"/>
    <mergeCell ref="M144:O144"/>
    <mergeCell ref="M145:O145"/>
    <mergeCell ref="M146:O146"/>
    <mergeCell ref="M147:O147"/>
    <mergeCell ref="M148:O148"/>
    <mergeCell ref="M149:O149"/>
    <mergeCell ref="M150:O150"/>
    <mergeCell ref="M151:O151"/>
    <mergeCell ref="P143:T143"/>
    <mergeCell ref="P144:T157"/>
    <mergeCell ref="P160:T160"/>
    <mergeCell ref="P161:T174"/>
    <mergeCell ref="P123:R123"/>
    <mergeCell ref="P124:R124"/>
    <mergeCell ref="P125:R125"/>
    <mergeCell ref="P126:R126"/>
    <mergeCell ref="P128:T128"/>
    <mergeCell ref="P129:T140"/>
  </mergeCells>
  <conditionalFormatting sqref="I57:I68">
    <cfRule type="containsText" dxfId="53" priority="1" operator="containsText" text="5">
      <formula>NOT(ISERROR(SEARCH(("5"),(I57))))</formula>
    </cfRule>
    <cfRule type="containsText" dxfId="52" priority="2" operator="containsText" text="42">
      <formula>NOT(ISERROR(SEARCH(("42"),(I57))))</formula>
    </cfRule>
    <cfRule type="containsText" dxfId="51" priority="3" operator="containsText" text="Please fill in">
      <formula>NOT(ISERROR(SEARCH(("Please fill in"),(I57))))</formula>
    </cfRule>
  </conditionalFormatting>
  <dataValidations count="5">
    <dataValidation type="list" allowBlank="1" showErrorMessage="1" sqref="B70:B73" xr:uid="{00000000-0002-0000-1400-000001000000}">
      <formula1>'Klein Verzet'!TypesOfTraining</formula1>
    </dataValidation>
    <dataValidation type="list" allowBlank="1" showErrorMessage="1" sqref="B9" xr:uid="{00000000-0002-0000-1400-000002000000}">
      <formula1>"yes,no"</formula1>
    </dataValidation>
    <dataValidation type="list" allowBlank="1" sqref="G48:G52" xr:uid="{00000000-0002-0000-1400-000003000000}">
      <formula1>"yes,no"</formula1>
    </dataValidation>
    <dataValidation type="list" allowBlank="1" showErrorMessage="1" sqref="D48:D52 H57:H73" xr:uid="{00000000-0002-0000-1400-000004000000}">
      <formula1>'Klein Verzet'!TypesOfTrainers</formula1>
    </dataValidation>
    <dataValidation type="list" allowBlank="1" showErrorMessage="1" sqref="B77:B92" xr:uid="{00000000-0002-0000-1400-000005000000}">
      <formula1>'Klein Verzet'!LocationNames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400-000000000000}">
          <x14:formula1>
            <xm:f>Constants!$H$6:$H$12</xm:f>
          </x14:formula1>
          <xm:sqref>B57:B69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F1000"/>
  <sheetViews>
    <sheetView topLeftCell="A3" workbookViewId="0">
      <selection activeCell="F107" sqref="F107"/>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34.69921875" customWidth="1"/>
    <col min="8" max="8" width="18.69921875" customWidth="1"/>
    <col min="9" max="9" width="27.19921875" customWidth="1"/>
    <col min="10" max="10" width="49.3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1151</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295</v>
      </c>
      <c r="C2" s="102"/>
      <c r="D2" s="17"/>
      <c r="E2" s="103" t="s">
        <v>456</v>
      </c>
      <c r="F2" s="527" t="s">
        <v>1152</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1</v>
      </c>
      <c r="C3" s="530"/>
      <c r="D3" s="17"/>
      <c r="E3" s="106" t="s">
        <v>298</v>
      </c>
      <c r="F3" s="562">
        <v>45456</v>
      </c>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87</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2302.4963428571427</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SUM(IF(ISBLANK(Kronos!$A$37:$A$43),0,1))</f>
        <v>7</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SUM(Kronos!$B$37:$B$43)</f>
        <v>110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Kronos!LocationNames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m="1">
        <f t="array" ref="M14">(SUM(IF(Kronos!$D$47:$D$51="PT",(Kronos!$F$47:$F$51)/1.5+IF(Kronos!$G$47:$G$51="yes",1)))+SUM(IF(Kronos!$D$47:$D$51="Extern",(Kronos!$F$47:$F$51)/1.5+IF(Kronos!$G$47:$G$51="yes",1)))+SUM(IF(Kronos!$D$47:$D$51="PT-ZZP",(Kronos!$F$47:$F$51)/1.5+IF(Kronos!$G$47:$G$51="yes",1))))*Constants!B10</f>
        <v>1375</v>
      </c>
      <c r="N14" s="18"/>
      <c r="O14" s="18"/>
      <c r="P14" s="18"/>
      <c r="Q14" s="18"/>
      <c r="R14" s="17"/>
      <c r="S14" s="18"/>
      <c r="T14" s="18"/>
      <c r="U14" s="18"/>
      <c r="V14" s="18"/>
      <c r="W14" s="18"/>
      <c r="X14" s="18"/>
      <c r="Y14" s="18"/>
      <c r="Z14" s="18"/>
      <c r="AA14" s="18"/>
      <c r="AB14" s="18"/>
      <c r="AC14" s="18"/>
      <c r="AD14" s="17">
        <f t="shared" ref="AD14:BF14" si="0">SUMIF($B$72:$B$82,AD12,$F$72:$F$82)</f>
        <v>0</v>
      </c>
      <c r="AE14" s="17">
        <f t="shared" si="0"/>
        <v>0</v>
      </c>
      <c r="AF14" s="17">
        <f t="shared" si="0"/>
        <v>0</v>
      </c>
      <c r="AG14" s="17">
        <f t="shared" si="0"/>
        <v>0</v>
      </c>
      <c r="AH14" s="17">
        <f t="shared" si="0"/>
        <v>17</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234</v>
      </c>
      <c r="BC14" s="17">
        <f t="shared" si="0"/>
        <v>0</v>
      </c>
      <c r="BD14" s="17">
        <f t="shared" si="0"/>
        <v>0</v>
      </c>
      <c r="BE14" s="17">
        <f t="shared" si="0"/>
        <v>0</v>
      </c>
      <c r="BF14" s="17">
        <f t="shared" si="0"/>
        <v>0</v>
      </c>
    </row>
    <row r="15" spans="1:58" ht="14.4">
      <c r="A15" s="117" t="str">
        <f>Constants!E6</f>
        <v>PT</v>
      </c>
      <c r="B15" s="17">
        <f>SUMIFS(Kronos!$F$56:$F$68,Kronos!$B$56:$B$68, B$14,Kronos!$H$56:$H$68,$A15)*(1+Constants!$B$7)</f>
        <v>302.39999999999998</v>
      </c>
      <c r="C15" s="17">
        <f>SUMIFS(Kronos!$F$56:$F$68,Kronos!$B$56:$B$68, C$14,Kronos!$H$56:$H$68,$A15)</f>
        <v>0</v>
      </c>
      <c r="D15" s="17">
        <f>SUMIFS(Kronos!$F$56:$F$68,Kronos!$B$56:$B$68, D$14,Kronos!$H$56:$H$68,$A15)*(1+Constants!$B$7)</f>
        <v>0</v>
      </c>
      <c r="E15" s="17">
        <f>SUMIFS(Kronos!$F$56:$F$68,Kronos!$B$56:$B$68, E$14,Kronos!$H$56:$H$68,$A15)*(1+Constants!$B$7)</f>
        <v>0</v>
      </c>
      <c r="F15" s="17">
        <f>SUMIFS(Kronos!$F$56:$F$68,Kronos!$B$56:$B$68, F$14,Kronos!$H$56:$H$68,$A15)*(1+Constants!$B$7)</f>
        <v>50.4</v>
      </c>
      <c r="G15" s="117" t="s">
        <v>319</v>
      </c>
      <c r="H15" s="17">
        <f>SUMIF(Kronos!$B$72:$B$83,"&lt;&gt;External",Kronos!$F$72:$F$83)</f>
        <v>251</v>
      </c>
      <c r="I15" s="118">
        <f>SUMIF(Kronos!$B$72:$B$83,"External",Kronos!$F$72:$F$83)</f>
        <v>16</v>
      </c>
      <c r="J15" s="119">
        <f>SUM(Kronos!$F$88:$F$107)</f>
        <v>1157.4817142857144</v>
      </c>
      <c r="K15" s="120">
        <f>IF(OR(ISBLANK(B7),ISBLANK(B9)), "ERROR",MAX(MIN(J15,B7*Constants!B14)-Constants!B13*B7,0)*IF(B9="yes",Constants!B15,IF(B9="no",Constants!B16,0)))</f>
        <v>229.98537142857151</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680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4680</v>
      </c>
      <c r="BC15" s="20">
        <f t="shared" si="1"/>
        <v>0</v>
      </c>
      <c r="BD15" s="20">
        <f t="shared" si="1"/>
        <v>0</v>
      </c>
      <c r="BE15" s="20">
        <f t="shared" si="1"/>
        <v>0</v>
      </c>
      <c r="BF15" s="20">
        <f t="shared" si="1"/>
        <v>0</v>
      </c>
    </row>
    <row r="16" spans="1:58" ht="14.4">
      <c r="A16" s="117" t="str">
        <f>Constants!E7</f>
        <v>PT-V</v>
      </c>
      <c r="B16" s="17">
        <f>SUMIFS(Kronos!$F$56:$F$68,Kronos!$B$56:$B$68, B$14,Kronos!$H$56:$H$68,$A16)*(1+Constants!$B$9)</f>
        <v>0</v>
      </c>
      <c r="C16" s="17">
        <f>SUMIFS(Kronos!$F$56:$F$68,Kronos!$B$56:$B$68, C$14,Kronos!$H$56:$H$68,$A16)</f>
        <v>0</v>
      </c>
      <c r="D16" s="17">
        <f>SUMIFS(Kronos!$F$56:$F$68,Kronos!$B$56:$B$68, D$14,Kronos!$H$56:$H$68,$A16)*(1+Constants!$B$9)</f>
        <v>0</v>
      </c>
      <c r="E16" s="17">
        <f>SUMIFS(Kronos!$F$56:$F$68,Kronos!$B$56:$B$68, E$14,Kronos!$H$56:$H$68,$A16)*(1+Constants!$B$9)</f>
        <v>0</v>
      </c>
      <c r="F16" s="17">
        <f>SUMIFS(Kronos!$F$56:$F$68,Kronos!$B$56:$B$68, F$14,Kronos!$H$56:$H$68,$A16)*(1+Constants!$B$9)</f>
        <v>0</v>
      </c>
      <c r="G16" s="117" t="s">
        <v>35</v>
      </c>
      <c r="H16" s="122">
        <f>SUM(AD15:CA15)</f>
        <v>5360</v>
      </c>
      <c r="I16" s="120">
        <f t="array" ref="I16">SUM(IF(Kronos!$B$72:$B$83="External",Kronos!$F$72:$F$83*Kronos!$H$72:$H$83,0))</f>
        <v>1040</v>
      </c>
      <c r="J16" s="123"/>
      <c r="K16" s="124"/>
      <c r="L16" s="121" t="s">
        <v>60</v>
      </c>
      <c r="M16" s="120">
        <f>J15-K15</f>
        <v>927.49634285714285</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SUMIFS(Kronos!$F$56:$F$68,Kronos!$B$56:$B$68, B$14,Kronos!$H$56:$H$68,$A17)*(1+Constants!$B$7)</f>
        <v>0</v>
      </c>
      <c r="C17" s="17">
        <f>SUMIFS(Kronos!$F$56:$F$68,Kronos!$B$56:$B$68, C$14,Kronos!$H$56:$H$68,$A17)</f>
        <v>0</v>
      </c>
      <c r="D17" s="17">
        <f>SUMIFS(Kronos!$F$56:$F$68,Kronos!$B$56:$B$68, D$14,Kronos!$H$56:$H$68,$A17)*(1+Constants!$B$7)</f>
        <v>0</v>
      </c>
      <c r="E17" s="17">
        <f>SUMIFS(Kronos!$F$56:$F$68,Kronos!$B$56:$B$68, E$14,Kronos!$H$56:$H$68,$A17)*(1+Constants!$B$7)</f>
        <v>0</v>
      </c>
      <c r="F17" s="17">
        <f>SUMIFS(Kronos!$F$56:$F$68,Kronos!$B$56:$B$68, F$14,Kronos!$H$56:$H$68,$A17)*(1+Constants!$B$7)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SUMIFS(Kronos!$F$56:$F$68,Kronos!$B$56:$B$68, B$14,Kronos!$H$56:$H$68,$A18)</f>
        <v>189</v>
      </c>
      <c r="C18" s="17">
        <f>SUMIFS(Kronos!$F$56:$F$68,Kronos!$B$56:$B$68, C$14,Kronos!$H$56:$H$68,$A18)</f>
        <v>0</v>
      </c>
      <c r="D18" s="17">
        <f>SUMIFS(Kronos!$F$56:$F$68,Kronos!$B$56:$B$68, D$14,Kronos!$H$56:$H$68,$A18)</f>
        <v>0</v>
      </c>
      <c r="E18" s="17">
        <f>SUMIFS(Kronos!$F$56:$F$68,Kronos!$B$56:$B$68, E$14,Kronos!$H$56:$H$68,$A18)</f>
        <v>168</v>
      </c>
      <c r="F18" s="17">
        <f>SUMIFS(Kronos!$F$56:$F$68,Kronos!$B$56:$B$68, F$14,Kronos!$H$56:$H$68,$A18)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SUMIFS(Kronos!$F$56:$F$68,Kronos!$B$56:$B$68, B$14,Kronos!$H$56:$H$68,$A19)</f>
        <v>0</v>
      </c>
      <c r="C19" s="17">
        <f>SUMIFS(Kronos!$F$56:$F$68,Kronos!$B$56:$B$68, C$14,Kronos!$H$56:$H$68,$A19)</f>
        <v>0</v>
      </c>
      <c r="D19" s="17">
        <f>SUMIFS(Kronos!$F$56:$F$68,Kronos!$B$56:$B$68, D$14,Kronos!$H$56:$H$68,$A19)</f>
        <v>0</v>
      </c>
      <c r="E19" s="17">
        <f>SUMIFS(Kronos!$F$56:$F$68,Kronos!$B$56:$B$68, E$14,Kronos!$H$56:$H$68,$A19)</f>
        <v>0</v>
      </c>
      <c r="F19" s="17">
        <f>SUMIFS(Kronos!$F$56:$F$68,Kronos!$B$56:$B$68, F$14,Kronos!$H$56:$H$68,$A19)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SUM(IF(Kronos!$B$56:$B$68=B$14,IF(Kronos!$H$56:$H$68="PT-ZZP",Kronos!$F$56:$F$68*Kronos!$I$56:$I$68*(1+Constants!$B$7),0),0))</f>
        <v>0</v>
      </c>
      <c r="C20" s="122">
        <f t="array" ref="C20">SUM(IF(Kronos!$B$56:$B$68=C$14,IF(Kronos!$H$56:$H$68="PT-ZZP",Kronos!$F$56:$F$68*Kronos!$I$56:$I$68,0),0))</f>
        <v>0</v>
      </c>
      <c r="D20" s="122">
        <f t="array" ref="D20">SUM(IF(Kronos!$B$56:$B$68=D$14,IF(Kronos!$H$56:$H$68="PT-ZZP",Kronos!$F$56:$F$68*Kronos!$I$56:$I$68*(1+Constants!$B$7),0),0))</f>
        <v>0</v>
      </c>
      <c r="E20" s="122">
        <f t="array" ref="E20">SUM(IF(Kronos!$B$56:$B$68=E$14,IF(Kronos!$H$56:$H$68="PT-ZZP",Kronos!$F$56:$F$68*Kronos!$I$56:$I$68*(1+Constants!$B$7),0),0))</f>
        <v>0</v>
      </c>
      <c r="F20" s="122">
        <f t="array" ref="F20">SUM(IF(Kronos!$B$56:$B$68=F$14,IF(Kronos!$H$56:$H$68="PT-ZZP",Kronos!$F$56:$F$68*Kronos!$I$56:$I$68*(1+Constants!$B$7),0),0))</f>
        <v>0</v>
      </c>
      <c r="G20" s="125"/>
      <c r="H20" s="17"/>
      <c r="I20" s="118"/>
      <c r="J20" s="123"/>
      <c r="K20" s="126"/>
      <c r="L20" s="121" t="s">
        <v>6</v>
      </c>
      <c r="M20" s="120">
        <f>SUM(M14:M19)</f>
        <v>2302.4963428571427</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SUM(IF(Kronos!$B$56:$B$68=B$14,IF(Kronos!$H$56:$H$68="Extern",Kronos!$F$56:$F$68*Kronos!$I$56:$I$68,0),0))</f>
        <v>0</v>
      </c>
      <c r="C21" s="122">
        <f t="array" ref="C21">SUM(IF(Kronos!$B$56:$B$68=C$14,IF(Kronos!$H$56:$H$68="Extern",Kronos!$F$56:$F$68*Kronos!$I$56:$I$68,0),0))</f>
        <v>0</v>
      </c>
      <c r="D21" s="122">
        <f t="array" ref="D21">SUM(IF(Kronos!$B$56:$B$68=D$14,IF(Kronos!$H$56:$H$68="Extern",Kronos!$F$56:$F$68*Kronos!$I$56:$I$68,0),0))</f>
        <v>0</v>
      </c>
      <c r="E21" s="122">
        <f t="array" ref="E21">SUM(IF(Kronos!$B$56:$B$68=E$14,IF(Kronos!$H$56:$H$68="Extern",Kronos!$F$56:$F$68*Kronos!$I$56:$I$68,0),0))</f>
        <v>0</v>
      </c>
      <c r="F21" s="120">
        <f t="array" ref="F21">SUM(IF(Kronos!$B$56:$B$68=F$14,IF(Kronos!$H$56:$H$68="Extern",Kronos!$F$56:$F$68*Kronos!$I$56:$I$68,0),0))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Kronos!$F$56:$F$68,Kronos!$B$56:$B$68,"Mentorship",Kronos!$H$56:$H$68,"PT-V")*Constants!B8+SUMIFS(Kronos!$F$56:$F$68,Kronos!$B$56:$B$68,"Mentorship",Kronos!$H$56:$H$68,"PT")*Constants!B6+SUMPRODUCT(IF(Kronos!$B$56:$B$68="Mentorship",IF(Kronos!$H$56:$H$68="PT-ZZP",Kronos!$F$56:$F$68*Kronos!$I$56:$I$68,0)))</f>
        <v>2100</v>
      </c>
    </row>
    <row r="23" spans="1:31" ht="15" customHeight="1">
      <c r="A23" s="133" t="s">
        <v>321</v>
      </c>
      <c r="B23" s="552"/>
      <c r="C23" s="552"/>
      <c r="D23" s="552"/>
      <c r="E23" s="552">
        <f>SUMIF(Kronos!$B$56:$B$68,"External Trainer Course",Kronos!$I$56:$I$68)</f>
        <v>1000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1153</v>
      </c>
      <c r="B37" s="147">
        <v>15</v>
      </c>
      <c r="C37" s="146">
        <v>1</v>
      </c>
      <c r="D37" s="146">
        <v>42</v>
      </c>
      <c r="E37" s="146" t="s">
        <v>52</v>
      </c>
      <c r="F37" s="148" t="s">
        <v>1154</v>
      </c>
      <c r="G37" s="153"/>
      <c r="H37" s="716" t="s">
        <v>1155</v>
      </c>
      <c r="I37" s="699"/>
      <c r="J37" s="737"/>
      <c r="K37" s="17"/>
      <c r="L37" s="17"/>
      <c r="M37" s="17"/>
      <c r="N37" s="17"/>
      <c r="O37" s="17"/>
      <c r="P37" s="17"/>
      <c r="Q37" s="17"/>
      <c r="R37" s="17"/>
      <c r="S37" s="17"/>
      <c r="T37" s="17"/>
      <c r="U37" s="17"/>
      <c r="V37" s="17"/>
      <c r="W37" s="17"/>
      <c r="X37" s="17"/>
      <c r="Y37" s="18"/>
      <c r="Z37" s="17"/>
      <c r="AA37" s="17"/>
    </row>
    <row r="38" spans="1:58" ht="14.25" customHeight="1">
      <c r="A38" s="146" t="s">
        <v>1156</v>
      </c>
      <c r="B38" s="147">
        <v>20</v>
      </c>
      <c r="C38" s="146">
        <v>2</v>
      </c>
      <c r="D38" s="146">
        <v>42</v>
      </c>
      <c r="E38" s="146" t="s">
        <v>54</v>
      </c>
      <c r="F38" s="148" t="s">
        <v>1154</v>
      </c>
      <c r="G38" s="153"/>
      <c r="H38" s="699"/>
      <c r="I38" s="699"/>
      <c r="J38" s="737"/>
      <c r="K38" s="17"/>
      <c r="L38" s="17"/>
      <c r="M38" s="17"/>
      <c r="N38" s="17"/>
      <c r="O38" s="17"/>
      <c r="P38" s="17"/>
      <c r="Q38" s="17"/>
      <c r="R38" s="17"/>
      <c r="S38" s="17"/>
      <c r="T38" s="17"/>
      <c r="U38" s="17"/>
      <c r="V38" s="17"/>
      <c r="W38" s="17"/>
      <c r="X38" s="17"/>
      <c r="Y38" s="18"/>
      <c r="Z38" s="17"/>
      <c r="AA38" s="17"/>
    </row>
    <row r="39" spans="1:58" ht="14.25" customHeight="1">
      <c r="A39" s="146" t="s">
        <v>1157</v>
      </c>
      <c r="B39" s="147">
        <v>20</v>
      </c>
      <c r="C39" s="146">
        <v>2</v>
      </c>
      <c r="D39" s="146">
        <v>42</v>
      </c>
      <c r="E39" s="146" t="s">
        <v>52</v>
      </c>
      <c r="F39" s="148" t="s">
        <v>1154</v>
      </c>
      <c r="G39" s="153"/>
      <c r="H39" s="699"/>
      <c r="I39" s="699"/>
      <c r="J39" s="737"/>
      <c r="K39" s="17"/>
      <c r="L39" s="17"/>
      <c r="M39" s="17"/>
      <c r="N39" s="17"/>
      <c r="O39" s="17"/>
      <c r="P39" s="17"/>
      <c r="Q39" s="17"/>
      <c r="R39" s="17"/>
      <c r="S39" s="17"/>
      <c r="T39" s="17"/>
      <c r="U39" s="17"/>
      <c r="V39" s="17"/>
      <c r="W39" s="17"/>
      <c r="X39" s="17"/>
      <c r="Y39" s="18"/>
      <c r="Z39" s="17"/>
      <c r="AA39" s="17"/>
    </row>
    <row r="40" spans="1:58" ht="14.25" customHeight="1">
      <c r="A40" s="146" t="s">
        <v>1158</v>
      </c>
      <c r="B40" s="147">
        <v>15</v>
      </c>
      <c r="C40" s="146">
        <v>2</v>
      </c>
      <c r="D40" s="146">
        <v>42</v>
      </c>
      <c r="E40" s="155" t="s">
        <v>54</v>
      </c>
      <c r="F40" s="154" t="s">
        <v>1154</v>
      </c>
      <c r="G40" s="153"/>
      <c r="H40" s="699"/>
      <c r="I40" s="699"/>
      <c r="J40" s="737"/>
      <c r="K40" s="17"/>
      <c r="L40" s="17"/>
      <c r="M40" s="17"/>
      <c r="N40" s="17"/>
      <c r="O40" s="17"/>
      <c r="P40" s="17"/>
      <c r="Q40" s="17"/>
      <c r="R40" s="17"/>
      <c r="S40" s="17"/>
      <c r="T40" s="17"/>
      <c r="U40" s="17"/>
      <c r="V40" s="17"/>
      <c r="W40" s="17"/>
      <c r="X40" s="17"/>
      <c r="Y40" s="18"/>
      <c r="Z40" s="17"/>
      <c r="AA40" s="17"/>
    </row>
    <row r="41" spans="1:58" ht="15.75" customHeight="1">
      <c r="A41" s="147" t="s">
        <v>1159</v>
      </c>
      <c r="B41" s="147">
        <v>10</v>
      </c>
      <c r="C41" s="147">
        <v>2</v>
      </c>
      <c r="D41" s="147">
        <v>42</v>
      </c>
      <c r="E41" s="155" t="s">
        <v>52</v>
      </c>
      <c r="F41" s="154" t="s">
        <v>1154</v>
      </c>
      <c r="G41" s="147"/>
      <c r="H41" s="699"/>
      <c r="I41" s="699"/>
      <c r="J41" s="737"/>
      <c r="K41" s="17"/>
      <c r="L41" s="17"/>
      <c r="M41" s="17"/>
      <c r="N41" s="17"/>
      <c r="O41" s="17"/>
      <c r="P41" s="17"/>
      <c r="Q41" s="17"/>
      <c r="R41" s="17"/>
      <c r="S41" s="17"/>
      <c r="T41" s="17"/>
      <c r="U41" s="17"/>
      <c r="V41" s="17"/>
      <c r="W41" s="17"/>
      <c r="X41" s="17"/>
      <c r="Y41" s="17"/>
      <c r="Z41" s="17"/>
      <c r="AA41" s="17"/>
    </row>
    <row r="42" spans="1:58" ht="15.75" customHeight="1">
      <c r="A42" s="147" t="s">
        <v>1160</v>
      </c>
      <c r="B42" s="147">
        <v>20</v>
      </c>
      <c r="C42" s="147">
        <v>1</v>
      </c>
      <c r="D42" s="147">
        <v>42</v>
      </c>
      <c r="E42" s="155" t="s">
        <v>52</v>
      </c>
      <c r="F42" s="154" t="s">
        <v>1154</v>
      </c>
      <c r="G42" s="147"/>
      <c r="H42" s="699"/>
      <c r="I42" s="699"/>
      <c r="J42" s="737"/>
      <c r="K42" s="17"/>
      <c r="L42" s="17"/>
      <c r="M42" s="17"/>
      <c r="N42" s="17"/>
      <c r="O42" s="17"/>
      <c r="P42" s="17"/>
      <c r="Q42" s="17"/>
      <c r="R42" s="17"/>
      <c r="S42" s="17"/>
      <c r="T42" s="17"/>
      <c r="U42" s="17"/>
      <c r="V42" s="17"/>
      <c r="W42" s="17"/>
      <c r="X42" s="17"/>
      <c r="Y42" s="17"/>
      <c r="Z42" s="17"/>
      <c r="AA42" s="17"/>
    </row>
    <row r="43" spans="1:58" ht="15.75" customHeight="1">
      <c r="A43" s="554" t="s">
        <v>1161</v>
      </c>
      <c r="B43" s="577">
        <v>10</v>
      </c>
      <c r="C43" s="577">
        <v>2</v>
      </c>
      <c r="D43" s="578">
        <v>42</v>
      </c>
      <c r="E43" s="579" t="s">
        <v>52</v>
      </c>
      <c r="F43" s="154" t="s">
        <v>1154</v>
      </c>
      <c r="G43" s="554"/>
      <c r="H43" s="738"/>
      <c r="I43" s="738"/>
      <c r="J43" s="739"/>
      <c r="K43" s="17"/>
      <c r="L43" s="17"/>
      <c r="M43" s="17"/>
      <c r="N43" s="17"/>
      <c r="O43" s="17"/>
      <c r="P43" s="17"/>
      <c r="Q43" s="17"/>
      <c r="R43" s="17"/>
      <c r="S43" s="17"/>
      <c r="T43" s="17"/>
      <c r="U43" s="17"/>
      <c r="V43" s="17"/>
      <c r="W43" s="17"/>
      <c r="X43" s="17"/>
      <c r="Y43" s="17"/>
      <c r="Z43" s="17"/>
      <c r="AA43" s="17"/>
    </row>
    <row r="44" spans="1:58" ht="15.75" customHeight="1">
      <c r="A44" s="19"/>
      <c r="B44" s="19"/>
      <c r="C44" s="19"/>
      <c r="D44" s="19"/>
      <c r="E44" s="19"/>
      <c r="F44" s="19"/>
      <c r="G44" s="18"/>
      <c r="H44" s="18"/>
      <c r="I44" s="18"/>
      <c r="J44" s="18"/>
      <c r="K44" s="18"/>
      <c r="L44" s="18"/>
      <c r="M44" s="18"/>
      <c r="N44" s="18"/>
      <c r="O44" s="18"/>
      <c r="P44" s="18"/>
      <c r="Q44" s="17"/>
      <c r="R44" s="18"/>
      <c r="S44" s="18"/>
      <c r="T44" s="18"/>
      <c r="U44" s="18"/>
      <c r="V44" s="18"/>
      <c r="W44" s="18"/>
      <c r="X44" s="18"/>
      <c r="Y44" s="18"/>
      <c r="Z44" s="18"/>
      <c r="AA44" s="18"/>
      <c r="AB44" s="18"/>
      <c r="AC44" s="18"/>
      <c r="AD44" s="18"/>
    </row>
    <row r="45" spans="1:58" ht="15.75" customHeight="1">
      <c r="A45" s="553" t="s">
        <v>344</v>
      </c>
      <c r="B45" s="543"/>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9"/>
      <c r="AC45" s="17"/>
      <c r="AD45" s="17"/>
    </row>
    <row r="46" spans="1:58" ht="15" customHeight="1">
      <c r="A46" s="139" t="s">
        <v>331</v>
      </c>
      <c r="B46" s="140" t="s">
        <v>332</v>
      </c>
      <c r="C46" s="139" t="s">
        <v>345</v>
      </c>
      <c r="D46" s="139" t="s">
        <v>346</v>
      </c>
      <c r="E46" s="139" t="s">
        <v>347</v>
      </c>
      <c r="F46" s="139" t="s">
        <v>348</v>
      </c>
      <c r="G46" s="139" t="s">
        <v>349</v>
      </c>
      <c r="H46" s="141" t="s">
        <v>337</v>
      </c>
      <c r="I46" s="734" t="s">
        <v>338</v>
      </c>
      <c r="J46" s="729"/>
      <c r="K46" s="735"/>
      <c r="L46" s="143"/>
      <c r="M46" s="143"/>
      <c r="N46" s="143"/>
      <c r="O46" s="143"/>
      <c r="P46" s="143"/>
      <c r="Q46" s="143"/>
      <c r="R46" s="143"/>
      <c r="S46" s="143"/>
      <c r="T46" s="143"/>
      <c r="U46" s="143"/>
      <c r="V46" s="140"/>
      <c r="W46" s="140"/>
      <c r="X46" s="140"/>
      <c r="Y46" s="140"/>
      <c r="Z46" s="144"/>
      <c r="AA46" s="140"/>
      <c r="AB46" s="140"/>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row>
    <row r="47" spans="1:58" ht="14.25" customHeight="1">
      <c r="A47" s="146" t="s">
        <v>1162</v>
      </c>
      <c r="B47" s="147">
        <v>40</v>
      </c>
      <c r="C47" s="146" t="s">
        <v>1163</v>
      </c>
      <c r="D47" s="146" t="s">
        <v>54</v>
      </c>
      <c r="E47" s="155">
        <v>2</v>
      </c>
      <c r="F47" s="154">
        <v>3</v>
      </c>
      <c r="G47" s="147" t="s">
        <v>353</v>
      </c>
      <c r="H47" s="153"/>
      <c r="I47" s="716" t="s">
        <v>1164</v>
      </c>
      <c r="J47" s="699"/>
      <c r="K47" s="737"/>
      <c r="L47" s="17"/>
      <c r="M47" s="17"/>
      <c r="N47" s="17"/>
      <c r="O47" s="17"/>
      <c r="P47" s="17"/>
      <c r="Q47" s="17"/>
      <c r="R47" s="17"/>
      <c r="S47" s="17"/>
      <c r="T47" s="17"/>
      <c r="U47" s="17"/>
      <c r="V47" s="17"/>
      <c r="W47" s="17"/>
      <c r="X47" s="17"/>
      <c r="Y47" s="17"/>
      <c r="Z47" s="18"/>
      <c r="AA47" s="17"/>
      <c r="AB47" s="17"/>
    </row>
    <row r="48" spans="1:58" ht="14.25" customHeight="1">
      <c r="A48" s="146" t="s">
        <v>1165</v>
      </c>
      <c r="B48" s="147">
        <v>25</v>
      </c>
      <c r="C48" s="146" t="s">
        <v>1166</v>
      </c>
      <c r="D48" s="146" t="s">
        <v>54</v>
      </c>
      <c r="E48" s="155">
        <v>2</v>
      </c>
      <c r="F48" s="154">
        <v>1.125</v>
      </c>
      <c r="G48" s="147" t="s">
        <v>353</v>
      </c>
      <c r="H48" s="153" t="s">
        <v>1167</v>
      </c>
      <c r="I48" s="699"/>
      <c r="J48" s="699"/>
      <c r="K48" s="737"/>
      <c r="L48" s="17"/>
      <c r="M48" s="17"/>
      <c r="N48" s="17"/>
      <c r="O48" s="17"/>
      <c r="P48" s="17"/>
      <c r="Q48" s="17"/>
      <c r="R48" s="17"/>
      <c r="S48" s="17"/>
      <c r="T48" s="17"/>
      <c r="U48" s="17"/>
      <c r="V48" s="17"/>
      <c r="W48" s="17"/>
      <c r="X48" s="17"/>
      <c r="Y48" s="17"/>
      <c r="Z48" s="18"/>
      <c r="AA48" s="17"/>
      <c r="AB48" s="17"/>
    </row>
    <row r="49" spans="1:30" ht="15.75" customHeight="1">
      <c r="A49" s="147" t="s">
        <v>1160</v>
      </c>
      <c r="B49" s="147">
        <v>20</v>
      </c>
      <c r="C49" s="147" t="s">
        <v>1168</v>
      </c>
      <c r="D49" s="146" t="s">
        <v>52</v>
      </c>
      <c r="E49" s="155">
        <v>1</v>
      </c>
      <c r="F49" s="154">
        <v>1</v>
      </c>
      <c r="G49" s="156" t="s">
        <v>353</v>
      </c>
      <c r="H49" s="17"/>
      <c r="I49" s="699"/>
      <c r="J49" s="699"/>
      <c r="K49" s="737"/>
      <c r="L49" s="17"/>
      <c r="M49" s="17"/>
      <c r="N49" s="17"/>
      <c r="O49" s="17"/>
      <c r="P49" s="17"/>
      <c r="Q49" s="17"/>
      <c r="R49" s="17"/>
      <c r="S49" s="17"/>
      <c r="T49" s="17"/>
      <c r="U49" s="17"/>
      <c r="V49" s="17"/>
      <c r="W49" s="17"/>
      <c r="X49" s="17"/>
      <c r="Y49" s="17"/>
      <c r="Z49" s="17"/>
      <c r="AA49" s="17"/>
      <c r="AB49" s="17"/>
    </row>
    <row r="50" spans="1:30" ht="15.75" customHeight="1">
      <c r="A50" s="147" t="s">
        <v>1169</v>
      </c>
      <c r="B50" s="147">
        <v>15</v>
      </c>
      <c r="C50" s="147" t="s">
        <v>1168</v>
      </c>
      <c r="D50" s="146" t="s">
        <v>52</v>
      </c>
      <c r="E50" s="155">
        <v>1</v>
      </c>
      <c r="F50" s="154">
        <v>1.5</v>
      </c>
      <c r="G50" s="156" t="s">
        <v>353</v>
      </c>
      <c r="H50" s="17"/>
      <c r="I50" s="699"/>
      <c r="J50" s="699"/>
      <c r="K50" s="737"/>
      <c r="L50" s="17"/>
      <c r="M50" s="17"/>
      <c r="N50" s="17"/>
      <c r="O50" s="17"/>
      <c r="P50" s="17"/>
      <c r="Q50" s="17"/>
      <c r="R50" s="17"/>
      <c r="S50" s="17"/>
      <c r="T50" s="17"/>
      <c r="U50" s="17"/>
      <c r="V50" s="17"/>
      <c r="W50" s="17"/>
      <c r="X50" s="17"/>
      <c r="Y50" s="17"/>
      <c r="Z50" s="17"/>
      <c r="AA50" s="17"/>
      <c r="AB50" s="17"/>
    </row>
    <row r="51" spans="1:30" ht="15.75" customHeight="1">
      <c r="A51" s="554" t="s">
        <v>1161</v>
      </c>
      <c r="B51" s="556">
        <v>10</v>
      </c>
      <c r="C51" s="147" t="s">
        <v>1168</v>
      </c>
      <c r="D51" s="556" t="s">
        <v>52</v>
      </c>
      <c r="E51" s="556">
        <v>2</v>
      </c>
      <c r="F51" s="556">
        <v>3</v>
      </c>
      <c r="G51" s="158" t="s">
        <v>353</v>
      </c>
      <c r="H51" s="554"/>
      <c r="I51" s="738"/>
      <c r="J51" s="738"/>
      <c r="K51" s="739"/>
      <c r="L51" s="17"/>
      <c r="M51" s="17"/>
      <c r="N51" s="17"/>
      <c r="O51" s="17"/>
      <c r="P51" s="17"/>
      <c r="Q51" s="17"/>
      <c r="R51" s="17"/>
      <c r="S51" s="17"/>
      <c r="T51" s="17"/>
      <c r="U51" s="17"/>
      <c r="V51" s="17"/>
      <c r="W51" s="17"/>
      <c r="X51" s="17"/>
      <c r="Y51" s="17"/>
      <c r="Z51" s="17"/>
      <c r="AA51" s="17"/>
      <c r="AB51" s="17"/>
    </row>
    <row r="52" spans="1:30" ht="15.75" customHeight="1">
      <c r="A52" s="16"/>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row>
    <row r="54" spans="1:30" ht="15.75" customHeight="1">
      <c r="A54" s="159" t="s">
        <v>357</v>
      </c>
      <c r="B54" s="554"/>
      <c r="C54" s="554"/>
      <c r="D54" s="554"/>
      <c r="E54" s="554"/>
      <c r="F54" s="554"/>
      <c r="G54" s="554"/>
      <c r="H54" s="554"/>
      <c r="I54" s="554"/>
      <c r="J54" s="17"/>
      <c r="K54" s="17"/>
      <c r="L54" s="17"/>
      <c r="M54" s="17"/>
      <c r="N54" s="17"/>
      <c r="O54" s="17"/>
      <c r="P54" s="17"/>
      <c r="Q54" s="17"/>
      <c r="R54" s="17"/>
      <c r="S54" s="17"/>
      <c r="T54" s="17"/>
      <c r="U54" s="17"/>
      <c r="V54" s="17"/>
      <c r="W54" s="17"/>
      <c r="X54" s="17"/>
      <c r="Y54" s="17"/>
      <c r="Z54" s="17"/>
      <c r="AA54" s="17"/>
      <c r="AB54" s="17"/>
      <c r="AC54" s="17"/>
      <c r="AD54" s="17"/>
    </row>
    <row r="55" spans="1:30" ht="15.75" customHeight="1">
      <c r="A55" s="160" t="s">
        <v>358</v>
      </c>
      <c r="B55" s="16" t="s">
        <v>359</v>
      </c>
      <c r="C55" s="16" t="s">
        <v>360</v>
      </c>
      <c r="D55" s="16" t="s">
        <v>361</v>
      </c>
      <c r="E55" s="16" t="s">
        <v>362</v>
      </c>
      <c r="F55" s="16" t="s">
        <v>363</v>
      </c>
      <c r="G55" s="16" t="s">
        <v>364</v>
      </c>
      <c r="H55" s="16" t="s">
        <v>335</v>
      </c>
      <c r="I55" s="16" t="s">
        <v>365</v>
      </c>
      <c r="J55" s="16" t="s">
        <v>366</v>
      </c>
      <c r="K55" s="714" t="s">
        <v>367</v>
      </c>
      <c r="L55" s="729"/>
      <c r="M55" s="730"/>
      <c r="N55" s="16"/>
      <c r="O55" s="17"/>
      <c r="P55" s="17"/>
      <c r="Q55" s="17"/>
      <c r="R55" s="17"/>
      <c r="S55" s="17"/>
      <c r="T55" s="17"/>
      <c r="U55" s="17"/>
      <c r="V55" s="17"/>
      <c r="W55" s="17"/>
      <c r="X55" s="17"/>
      <c r="Y55" s="17"/>
      <c r="Z55" s="17"/>
      <c r="AA55" s="17"/>
      <c r="AB55" s="17"/>
    </row>
    <row r="56" spans="1:30" ht="15.75" customHeight="1">
      <c r="A56" s="162" t="s">
        <v>1170</v>
      </c>
      <c r="B56" s="163" t="s">
        <v>105</v>
      </c>
      <c r="C56" s="163">
        <v>42</v>
      </c>
      <c r="D56" s="163">
        <v>1</v>
      </c>
      <c r="E56" s="163">
        <v>1</v>
      </c>
      <c r="F56" s="17">
        <f t="shared" ref="F56:F62" si="2">E56*C56</f>
        <v>42</v>
      </c>
      <c r="G56" s="164"/>
      <c r="H56" s="163" t="s">
        <v>52</v>
      </c>
      <c r="I56" s="165" t="s">
        <v>342</v>
      </c>
      <c r="J56" s="17" t="s">
        <v>1171</v>
      </c>
      <c r="K56" s="723" t="s">
        <v>1172</v>
      </c>
      <c r="L56" s="699"/>
      <c r="M56" s="724"/>
      <c r="N56" s="17"/>
      <c r="O56" s="17"/>
      <c r="P56" s="17"/>
      <c r="Q56" s="17"/>
      <c r="R56" s="17"/>
      <c r="S56" s="17"/>
      <c r="T56" s="17"/>
      <c r="U56" s="17"/>
      <c r="V56" s="17"/>
      <c r="W56" s="17"/>
      <c r="X56" s="17"/>
      <c r="Y56" s="17"/>
      <c r="Z56" s="17"/>
      <c r="AA56" s="17"/>
      <c r="AB56" s="17"/>
    </row>
    <row r="57" spans="1:30" ht="15.75" customHeight="1">
      <c r="A57" s="17" t="s">
        <v>1173</v>
      </c>
      <c r="B57" s="163" t="s">
        <v>105</v>
      </c>
      <c r="C57" s="163">
        <v>42</v>
      </c>
      <c r="D57" s="163">
        <v>2</v>
      </c>
      <c r="E57" s="163">
        <v>3</v>
      </c>
      <c r="F57" s="17">
        <f t="shared" si="2"/>
        <v>126</v>
      </c>
      <c r="G57" s="164"/>
      <c r="H57" s="163" t="s">
        <v>52</v>
      </c>
      <c r="I57" s="165" t="s">
        <v>342</v>
      </c>
      <c r="J57" s="17"/>
      <c r="K57" s="725"/>
      <c r="L57" s="699"/>
      <c r="M57" s="724"/>
      <c r="N57" s="17"/>
      <c r="O57" s="17"/>
      <c r="P57" s="17"/>
      <c r="Q57" s="17"/>
      <c r="R57" s="17"/>
      <c r="S57" s="17"/>
      <c r="T57" s="17"/>
      <c r="U57" s="17"/>
      <c r="V57" s="17"/>
      <c r="W57" s="17"/>
      <c r="X57" s="17"/>
      <c r="Y57" s="17"/>
      <c r="Z57" s="17"/>
      <c r="AA57" s="17"/>
      <c r="AB57" s="17"/>
    </row>
    <row r="58" spans="1:30" ht="14.25" customHeight="1">
      <c r="A58" s="162" t="s">
        <v>1165</v>
      </c>
      <c r="B58" s="163" t="s">
        <v>97</v>
      </c>
      <c r="C58" s="163">
        <v>42</v>
      </c>
      <c r="D58" s="163">
        <v>2</v>
      </c>
      <c r="E58" s="163">
        <v>3</v>
      </c>
      <c r="F58" s="17">
        <f t="shared" si="2"/>
        <v>126</v>
      </c>
      <c r="G58" s="163" t="s">
        <v>1166</v>
      </c>
      <c r="H58" s="163" t="s">
        <v>54</v>
      </c>
      <c r="I58" s="165" t="s">
        <v>342</v>
      </c>
      <c r="J58" s="17" t="s">
        <v>1171</v>
      </c>
      <c r="K58" s="725"/>
      <c r="L58" s="699"/>
      <c r="M58" s="724"/>
      <c r="N58" s="17"/>
      <c r="O58" s="17"/>
      <c r="P58" s="17"/>
      <c r="Q58" s="17"/>
      <c r="R58" s="17"/>
      <c r="S58" s="17"/>
      <c r="T58" s="17"/>
      <c r="U58" s="17"/>
      <c r="V58" s="17"/>
      <c r="W58" s="17"/>
      <c r="X58" s="17"/>
      <c r="Y58" s="17"/>
      <c r="Z58" s="17"/>
      <c r="AA58" s="17"/>
      <c r="AB58" s="17"/>
    </row>
    <row r="59" spans="1:30" ht="15.75" customHeight="1">
      <c r="A59" s="162" t="s">
        <v>1174</v>
      </c>
      <c r="B59" s="163" t="s">
        <v>97</v>
      </c>
      <c r="C59" s="163">
        <v>42</v>
      </c>
      <c r="D59" s="163">
        <v>1</v>
      </c>
      <c r="E59" s="163">
        <v>1.5</v>
      </c>
      <c r="F59" s="17">
        <f t="shared" si="2"/>
        <v>63</v>
      </c>
      <c r="G59" s="163"/>
      <c r="H59" s="163" t="s">
        <v>52</v>
      </c>
      <c r="I59" s="165" t="s">
        <v>342</v>
      </c>
      <c r="J59" s="17" t="s">
        <v>1175</v>
      </c>
      <c r="K59" s="725"/>
      <c r="L59" s="699"/>
      <c r="M59" s="724"/>
      <c r="N59" s="17"/>
      <c r="O59" s="17"/>
      <c r="P59" s="17"/>
      <c r="Q59" s="17"/>
      <c r="R59" s="17"/>
      <c r="S59" s="17"/>
      <c r="T59" s="17"/>
      <c r="U59" s="17"/>
      <c r="V59" s="17"/>
      <c r="W59" s="17"/>
      <c r="X59" s="17"/>
      <c r="Y59" s="17"/>
      <c r="Z59" s="17"/>
      <c r="AA59" s="17"/>
      <c r="AB59" s="17"/>
    </row>
    <row r="60" spans="1:30" ht="15.75" customHeight="1">
      <c r="A60" s="162" t="s">
        <v>1176</v>
      </c>
      <c r="B60" s="163" t="s">
        <v>97</v>
      </c>
      <c r="C60" s="163">
        <v>42</v>
      </c>
      <c r="D60" s="163">
        <v>2</v>
      </c>
      <c r="E60" s="163">
        <v>3</v>
      </c>
      <c r="F60" s="17">
        <f t="shared" si="2"/>
        <v>126</v>
      </c>
      <c r="G60" s="163" t="s">
        <v>1163</v>
      </c>
      <c r="H60" s="163" t="s">
        <v>54</v>
      </c>
      <c r="I60" s="165" t="s">
        <v>342</v>
      </c>
      <c r="J60" s="17"/>
      <c r="K60" s="725"/>
      <c r="L60" s="699"/>
      <c r="M60" s="724"/>
      <c r="N60" s="17"/>
      <c r="O60" s="17"/>
      <c r="P60" s="17"/>
      <c r="Q60" s="17"/>
      <c r="R60" s="17"/>
      <c r="S60" s="17"/>
      <c r="T60" s="17"/>
      <c r="U60" s="17"/>
      <c r="V60" s="17"/>
      <c r="W60" s="17"/>
      <c r="X60" s="17"/>
      <c r="Y60" s="17"/>
      <c r="Z60" s="17"/>
      <c r="AA60" s="17"/>
      <c r="AB60" s="17"/>
    </row>
    <row r="61" spans="1:30" ht="15.75" customHeight="1">
      <c r="A61" s="17" t="s">
        <v>1177</v>
      </c>
      <c r="B61" s="163" t="s">
        <v>111</v>
      </c>
      <c r="C61" s="152"/>
      <c r="D61" s="152"/>
      <c r="E61" s="152"/>
      <c r="F61" s="17">
        <f t="shared" si="2"/>
        <v>0</v>
      </c>
      <c r="G61" s="163"/>
      <c r="H61" s="163"/>
      <c r="I61" s="186">
        <v>1000</v>
      </c>
      <c r="J61" s="17" t="s">
        <v>1178</v>
      </c>
      <c r="K61" s="725"/>
      <c r="L61" s="699"/>
      <c r="M61" s="724"/>
      <c r="N61" s="17"/>
      <c r="O61" s="17"/>
      <c r="P61" s="17"/>
      <c r="Q61" s="17"/>
      <c r="R61" s="17"/>
      <c r="S61" s="17"/>
      <c r="T61" s="17"/>
      <c r="U61" s="17"/>
      <c r="V61" s="17"/>
      <c r="W61" s="17"/>
      <c r="X61" s="17"/>
      <c r="Y61" s="17"/>
      <c r="Z61" s="17"/>
      <c r="AA61" s="17"/>
      <c r="AB61" s="17"/>
    </row>
    <row r="62" spans="1:30" ht="15.75" customHeight="1">
      <c r="A62" s="162" t="s">
        <v>1161</v>
      </c>
      <c r="B62" s="163" t="s">
        <v>97</v>
      </c>
      <c r="C62" s="166">
        <v>42</v>
      </c>
      <c r="D62" s="166">
        <v>2</v>
      </c>
      <c r="E62" s="166">
        <v>3</v>
      </c>
      <c r="F62" s="17">
        <f t="shared" si="2"/>
        <v>126</v>
      </c>
      <c r="G62" s="163"/>
      <c r="H62" s="163" t="s">
        <v>52</v>
      </c>
      <c r="I62" s="186" t="str">
        <f t="shared" ref="I62:I68" si="3">IF(H62 = "PT-V","n/a",IF(H62 = "PT","n/a",IF(H62 = "RT","n/a",IF(OR(H62 = "Extern",H62 = "PT-ZZP"), "Please fill in", 0))))</f>
        <v>n/a</v>
      </c>
      <c r="J62" s="17" t="s">
        <v>1179</v>
      </c>
      <c r="K62" s="725"/>
      <c r="L62" s="699"/>
      <c r="M62" s="724"/>
      <c r="N62" s="17"/>
      <c r="O62" s="17"/>
      <c r="P62" s="17"/>
      <c r="Q62" s="17"/>
      <c r="R62" s="17"/>
      <c r="S62" s="17"/>
      <c r="T62" s="17"/>
      <c r="U62" s="17"/>
      <c r="V62" s="17"/>
      <c r="W62" s="17"/>
      <c r="X62" s="17"/>
      <c r="Y62" s="17"/>
      <c r="Z62" s="17"/>
      <c r="AA62" s="17"/>
      <c r="AB62" s="17"/>
    </row>
    <row r="63" spans="1:30" ht="15.75" customHeight="1">
      <c r="A63" s="162" t="s">
        <v>1180</v>
      </c>
      <c r="B63" s="163" t="s">
        <v>109</v>
      </c>
      <c r="C63" s="166">
        <v>42</v>
      </c>
      <c r="D63" s="166">
        <v>1</v>
      </c>
      <c r="E63" s="166">
        <v>0.5</v>
      </c>
      <c r="F63" s="166">
        <f>Kronos!$E63*Kronos!$C63</f>
        <v>21</v>
      </c>
      <c r="G63" s="163" t="s">
        <v>1166</v>
      </c>
      <c r="H63" s="163" t="s">
        <v>54</v>
      </c>
      <c r="I63" s="186" t="str">
        <f t="shared" si="3"/>
        <v>n/a</v>
      </c>
      <c r="J63" s="17"/>
      <c r="K63" s="725"/>
      <c r="L63" s="699"/>
      <c r="M63" s="724"/>
      <c r="N63" s="17"/>
      <c r="O63" s="17"/>
      <c r="P63" s="17"/>
      <c r="Q63" s="17"/>
      <c r="R63" s="17"/>
      <c r="S63" s="17"/>
      <c r="T63" s="17"/>
      <c r="U63" s="17"/>
      <c r="V63" s="17"/>
      <c r="W63" s="17"/>
      <c r="X63" s="17"/>
      <c r="Y63" s="17"/>
      <c r="Z63" s="17"/>
      <c r="AA63" s="17"/>
      <c r="AB63" s="17"/>
    </row>
    <row r="64" spans="1:30" ht="15.75" customHeight="1">
      <c r="A64" s="162" t="s">
        <v>1181</v>
      </c>
      <c r="B64" s="163" t="s">
        <v>109</v>
      </c>
      <c r="C64" s="166">
        <v>42</v>
      </c>
      <c r="D64" s="166">
        <v>1</v>
      </c>
      <c r="E64" s="166">
        <v>0.5</v>
      </c>
      <c r="F64" s="166">
        <f>Kronos!$E64*Kronos!$C64</f>
        <v>21</v>
      </c>
      <c r="G64" s="163" t="s">
        <v>1163</v>
      </c>
      <c r="H64" s="163" t="s">
        <v>54</v>
      </c>
      <c r="I64" s="186" t="str">
        <f t="shared" si="3"/>
        <v>n/a</v>
      </c>
      <c r="J64" s="17"/>
      <c r="K64" s="725"/>
      <c r="L64" s="699"/>
      <c r="M64" s="724"/>
      <c r="N64" s="17"/>
      <c r="O64" s="17"/>
      <c r="P64" s="17"/>
      <c r="Q64" s="17"/>
      <c r="R64" s="17"/>
      <c r="S64" s="17"/>
      <c r="T64" s="17"/>
      <c r="U64" s="17"/>
      <c r="V64" s="17"/>
      <c r="W64" s="17"/>
      <c r="X64" s="17"/>
      <c r="Y64" s="17"/>
      <c r="Z64" s="17"/>
      <c r="AA64" s="17"/>
      <c r="AB64" s="17"/>
    </row>
    <row r="65" spans="1:30" ht="15.75" customHeight="1">
      <c r="A65" s="17"/>
      <c r="B65" s="163"/>
      <c r="C65" s="85"/>
      <c r="D65" s="85"/>
      <c r="E65" s="152"/>
      <c r="F65" s="152">
        <f>Kronos!$E65*Kronos!$C65</f>
        <v>0</v>
      </c>
      <c r="G65" s="17"/>
      <c r="H65" s="163"/>
      <c r="I65" s="186">
        <f t="shared" si="3"/>
        <v>0</v>
      </c>
      <c r="J65" s="17"/>
      <c r="K65" s="725"/>
      <c r="L65" s="699"/>
      <c r="M65" s="724"/>
      <c r="N65" s="17"/>
      <c r="O65" s="17"/>
      <c r="P65" s="17"/>
      <c r="Q65" s="17"/>
      <c r="R65" s="17"/>
      <c r="S65" s="17"/>
      <c r="T65" s="17"/>
      <c r="U65" s="17"/>
      <c r="V65" s="17"/>
      <c r="W65" s="17"/>
      <c r="X65" s="17"/>
      <c r="Y65" s="17"/>
      <c r="Z65" s="17"/>
      <c r="AA65" s="17"/>
      <c r="AB65" s="17"/>
    </row>
    <row r="66" spans="1:30" ht="15.75" customHeight="1">
      <c r="A66" s="17"/>
      <c r="B66" s="163"/>
      <c r="C66" s="85"/>
      <c r="D66" s="85"/>
      <c r="E66" s="152"/>
      <c r="F66" s="152">
        <f>Kronos!$E66*Kronos!$C66</f>
        <v>0</v>
      </c>
      <c r="G66" s="17"/>
      <c r="H66" s="163"/>
      <c r="I66" s="186">
        <f t="shared" si="3"/>
        <v>0</v>
      </c>
      <c r="J66" s="17"/>
      <c r="K66" s="725"/>
      <c r="L66" s="699"/>
      <c r="M66" s="724"/>
      <c r="N66" s="17"/>
      <c r="O66" s="17"/>
      <c r="P66" s="17"/>
      <c r="Q66" s="17"/>
      <c r="R66" s="17"/>
      <c r="S66" s="17"/>
      <c r="T66" s="17"/>
      <c r="U66" s="17"/>
      <c r="V66" s="17"/>
      <c r="W66" s="17"/>
      <c r="X66" s="17"/>
      <c r="Y66" s="17"/>
      <c r="Z66" s="17"/>
      <c r="AA66" s="17"/>
      <c r="AB66" s="17"/>
    </row>
    <row r="67" spans="1:30" ht="15.75" customHeight="1">
      <c r="A67" s="17"/>
      <c r="B67" s="163"/>
      <c r="C67" s="85"/>
      <c r="D67" s="85"/>
      <c r="E67" s="152"/>
      <c r="F67" s="152">
        <f>Kronos!$E67*Kronos!$C67</f>
        <v>0</v>
      </c>
      <c r="G67" s="17"/>
      <c r="H67" s="163"/>
      <c r="I67" s="186">
        <f t="shared" si="3"/>
        <v>0</v>
      </c>
      <c r="J67" s="17"/>
      <c r="K67" s="725"/>
      <c r="L67" s="699"/>
      <c r="M67" s="724"/>
      <c r="N67" s="17"/>
      <c r="O67" s="17"/>
      <c r="P67" s="17"/>
      <c r="Q67" s="17"/>
      <c r="R67" s="17"/>
      <c r="S67" s="17"/>
      <c r="T67" s="17"/>
      <c r="U67" s="17"/>
      <c r="V67" s="17"/>
      <c r="W67" s="17"/>
      <c r="X67" s="17"/>
      <c r="Y67" s="17"/>
      <c r="Z67" s="17"/>
      <c r="AA67" s="17"/>
      <c r="AB67" s="17"/>
    </row>
    <row r="68" spans="1:30" ht="15.75" customHeight="1">
      <c r="A68" s="167"/>
      <c r="B68" s="163"/>
      <c r="C68" s="556"/>
      <c r="D68" s="557"/>
      <c r="E68" s="558"/>
      <c r="F68" s="558">
        <f>Kronos!$E68*Kronos!$C68</f>
        <v>0</v>
      </c>
      <c r="G68" s="158"/>
      <c r="H68" s="158"/>
      <c r="I68" s="232">
        <f t="shared" si="3"/>
        <v>0</v>
      </c>
      <c r="J68" s="554"/>
      <c r="K68" s="726"/>
      <c r="L68" s="717"/>
      <c r="M68" s="727"/>
      <c r="N68" s="17"/>
      <c r="O68" s="17"/>
      <c r="P68" s="17"/>
      <c r="Q68" s="17"/>
      <c r="R68" s="17"/>
      <c r="S68" s="17"/>
      <c r="T68" s="17"/>
      <c r="U68" s="17"/>
      <c r="V68" s="17"/>
      <c r="W68" s="17"/>
      <c r="X68" s="17"/>
      <c r="Y68" s="17"/>
      <c r="Z68" s="17"/>
      <c r="AA68" s="17"/>
      <c r="AB68" s="17"/>
    </row>
    <row r="69" spans="1:30"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row>
    <row r="70" spans="1:30" ht="15.75" customHeight="1">
      <c r="A70" s="560" t="s">
        <v>382</v>
      </c>
      <c r="B70" s="17"/>
      <c r="C70" s="17"/>
      <c r="D70" s="17"/>
      <c r="E70" s="17"/>
      <c r="F70" s="17"/>
      <c r="G70" s="17"/>
      <c r="H70" s="17"/>
      <c r="I70" s="169"/>
      <c r="J70" s="169"/>
      <c r="K70" s="169"/>
      <c r="L70" s="169"/>
      <c r="M70" s="17"/>
      <c r="N70" s="17"/>
      <c r="O70" s="17"/>
      <c r="P70" s="17"/>
      <c r="Q70" s="17"/>
      <c r="R70" s="17"/>
      <c r="S70" s="17"/>
      <c r="T70" s="17"/>
      <c r="U70" s="17"/>
      <c r="V70" s="17"/>
      <c r="W70" s="17"/>
      <c r="X70" s="17"/>
      <c r="Y70" s="17"/>
      <c r="Z70" s="17"/>
      <c r="AA70" s="17"/>
      <c r="AB70" s="17"/>
      <c r="AC70" s="17"/>
      <c r="AD70" s="17"/>
    </row>
    <row r="71" spans="1:30" ht="15.75" customHeight="1">
      <c r="A71" s="170" t="s">
        <v>358</v>
      </c>
      <c r="B71" s="161" t="s">
        <v>383</v>
      </c>
      <c r="C71" s="161" t="s">
        <v>384</v>
      </c>
      <c r="D71" s="161" t="s">
        <v>385</v>
      </c>
      <c r="E71" s="161" t="s">
        <v>386</v>
      </c>
      <c r="F71" s="161" t="s">
        <v>387</v>
      </c>
      <c r="G71" s="161" t="s">
        <v>388</v>
      </c>
      <c r="H71" s="161" t="s">
        <v>365</v>
      </c>
      <c r="I71" s="16" t="s">
        <v>389</v>
      </c>
      <c r="J71" s="728" t="s">
        <v>390</v>
      </c>
      <c r="K71" s="729"/>
      <c r="L71" s="729"/>
      <c r="M71" s="729"/>
      <c r="N71" s="730"/>
      <c r="O71" s="712" t="s">
        <v>322</v>
      </c>
      <c r="P71" s="713"/>
      <c r="Q71" s="17"/>
      <c r="R71" s="17"/>
      <c r="S71" s="17"/>
      <c r="T71" s="17"/>
      <c r="U71" s="17"/>
      <c r="V71" s="17"/>
      <c r="W71" s="17"/>
      <c r="X71" s="17"/>
      <c r="Y71" s="17"/>
      <c r="Z71" s="17"/>
      <c r="AA71" s="17"/>
    </row>
    <row r="72" spans="1:30" ht="15.75" customHeight="1">
      <c r="A72" s="310" t="s">
        <v>1182</v>
      </c>
      <c r="B72" s="147" t="s">
        <v>87</v>
      </c>
      <c r="C72" s="147" t="s">
        <v>399</v>
      </c>
      <c r="D72" s="154">
        <v>1.5</v>
      </c>
      <c r="E72" s="155">
        <v>42</v>
      </c>
      <c r="F72" s="147">
        <f t="shared" ref="F72:F79" si="4">E72*D72</f>
        <v>63</v>
      </c>
      <c r="G72" s="155">
        <v>1</v>
      </c>
      <c r="H72" s="136" t="s">
        <v>393</v>
      </c>
      <c r="I72" s="258" t="s">
        <v>1183</v>
      </c>
      <c r="J72" s="731" t="s">
        <v>1184</v>
      </c>
      <c r="K72" s="699"/>
      <c r="L72" s="699"/>
      <c r="M72" s="699"/>
      <c r="N72" s="724"/>
      <c r="O72" s="732" t="s">
        <v>395</v>
      </c>
      <c r="P72" s="733"/>
      <c r="Q72" s="17"/>
      <c r="R72" s="17"/>
      <c r="S72" s="17"/>
      <c r="T72" s="17"/>
      <c r="U72" s="17"/>
      <c r="V72" s="17"/>
      <c r="W72" s="17"/>
      <c r="X72" s="17"/>
      <c r="Y72" s="17"/>
      <c r="Z72" s="17"/>
      <c r="AA72" s="17"/>
    </row>
    <row r="73" spans="1:30" ht="43.5" customHeight="1">
      <c r="A73" s="253" t="s">
        <v>1185</v>
      </c>
      <c r="B73" s="147" t="s">
        <v>87</v>
      </c>
      <c r="C73" s="147" t="s">
        <v>396</v>
      </c>
      <c r="D73" s="154">
        <v>1.5</v>
      </c>
      <c r="E73" s="155">
        <v>42</v>
      </c>
      <c r="F73" s="147">
        <f t="shared" si="4"/>
        <v>63</v>
      </c>
      <c r="G73" s="155">
        <v>1</v>
      </c>
      <c r="H73" s="136" t="s">
        <v>393</v>
      </c>
      <c r="I73" s="311" t="s">
        <v>1186</v>
      </c>
      <c r="J73" s="725"/>
      <c r="K73" s="699"/>
      <c r="L73" s="699"/>
      <c r="M73" s="699"/>
      <c r="N73" s="724"/>
      <c r="O73" s="725"/>
      <c r="P73" s="699"/>
      <c r="Q73" s="17"/>
      <c r="R73" s="17"/>
      <c r="S73" s="17"/>
      <c r="T73" s="17"/>
      <c r="U73" s="17"/>
      <c r="V73" s="17"/>
      <c r="W73" s="17"/>
      <c r="X73" s="17"/>
      <c r="Y73" s="17"/>
      <c r="Z73" s="17"/>
      <c r="AA73" s="17"/>
    </row>
    <row r="74" spans="1:30" ht="15.75" customHeight="1">
      <c r="A74" s="172" t="s">
        <v>1187</v>
      </c>
      <c r="B74" s="147" t="s">
        <v>87</v>
      </c>
      <c r="C74" s="147" t="s">
        <v>397</v>
      </c>
      <c r="D74" s="154">
        <v>1</v>
      </c>
      <c r="E74" s="155">
        <v>25</v>
      </c>
      <c r="F74" s="147">
        <f t="shared" si="4"/>
        <v>25</v>
      </c>
      <c r="G74" s="155">
        <v>4</v>
      </c>
      <c r="H74" s="136" t="s">
        <v>393</v>
      </c>
      <c r="I74" s="173" t="s">
        <v>1188</v>
      </c>
      <c r="J74" s="725"/>
      <c r="K74" s="699"/>
      <c r="L74" s="699"/>
      <c r="M74" s="699"/>
      <c r="N74" s="724"/>
      <c r="O74" s="725"/>
      <c r="P74" s="699"/>
      <c r="Q74" s="17"/>
      <c r="R74" s="17"/>
      <c r="S74" s="17"/>
      <c r="T74" s="17"/>
      <c r="U74" s="17"/>
      <c r="V74" s="17"/>
      <c r="W74" s="17"/>
      <c r="X74" s="17"/>
      <c r="Y74" s="17"/>
      <c r="Z74" s="17"/>
      <c r="AA74" s="17"/>
    </row>
    <row r="75" spans="1:30" ht="56.25" customHeight="1">
      <c r="A75" s="253" t="s">
        <v>1189</v>
      </c>
      <c r="B75" s="147" t="s">
        <v>87</v>
      </c>
      <c r="C75" s="147" t="s">
        <v>400</v>
      </c>
      <c r="D75" s="154">
        <v>1.5</v>
      </c>
      <c r="E75" s="155">
        <v>42</v>
      </c>
      <c r="F75" s="147">
        <f t="shared" si="4"/>
        <v>63</v>
      </c>
      <c r="G75" s="155">
        <v>2</v>
      </c>
      <c r="H75" s="136" t="s">
        <v>393</v>
      </c>
      <c r="I75" s="311" t="s">
        <v>1190</v>
      </c>
      <c r="J75" s="725"/>
      <c r="K75" s="699"/>
      <c r="L75" s="699"/>
      <c r="M75" s="699"/>
      <c r="N75" s="724"/>
      <c r="O75" s="725"/>
      <c r="P75" s="699"/>
      <c r="Q75" s="17"/>
      <c r="R75" s="17"/>
      <c r="S75" s="17"/>
      <c r="T75" s="17"/>
      <c r="U75" s="17"/>
      <c r="V75" s="17"/>
      <c r="W75" s="17"/>
      <c r="X75" s="17"/>
      <c r="Y75" s="17"/>
      <c r="Z75" s="17"/>
      <c r="AA75" s="17"/>
    </row>
    <row r="76" spans="1:30" ht="15" customHeight="1">
      <c r="A76" s="147"/>
      <c r="B76" s="147"/>
      <c r="C76" s="147"/>
      <c r="D76" s="154"/>
      <c r="E76" s="155"/>
      <c r="F76" s="147">
        <f t="shared" si="4"/>
        <v>0</v>
      </c>
      <c r="G76" s="155"/>
      <c r="H76" s="136" t="str">
        <f>IF(Kronos!$B76= "","-",IF(Kronos!$B76= "External","Specify location tariff", "Campus buy-off"))</f>
        <v>-</v>
      </c>
      <c r="I76" s="173"/>
      <c r="J76" s="725"/>
      <c r="K76" s="699"/>
      <c r="L76" s="699"/>
      <c r="M76" s="699"/>
      <c r="N76" s="724"/>
      <c r="O76" s="725"/>
      <c r="P76" s="699"/>
      <c r="Q76" s="17"/>
      <c r="R76" s="17"/>
      <c r="S76" s="17"/>
      <c r="T76" s="17"/>
      <c r="U76" s="17"/>
      <c r="V76" s="17"/>
      <c r="W76" s="17"/>
      <c r="X76" s="17"/>
      <c r="Y76" s="17"/>
      <c r="Z76" s="17"/>
      <c r="AA76" s="17"/>
    </row>
    <row r="77" spans="1:30" ht="15.75" customHeight="1">
      <c r="A77" s="147" t="s">
        <v>1191</v>
      </c>
      <c r="B77" s="147" t="s">
        <v>67</v>
      </c>
      <c r="C77" s="147" t="s">
        <v>397</v>
      </c>
      <c r="D77" s="154">
        <v>1</v>
      </c>
      <c r="E77" s="155">
        <v>17</v>
      </c>
      <c r="F77" s="147">
        <f t="shared" si="4"/>
        <v>17</v>
      </c>
      <c r="G77" s="155">
        <v>4</v>
      </c>
      <c r="H77" s="136" t="s">
        <v>603</v>
      </c>
      <c r="I77" s="173" t="s">
        <v>1192</v>
      </c>
      <c r="J77" s="725"/>
      <c r="K77" s="699"/>
      <c r="L77" s="699"/>
      <c r="M77" s="699"/>
      <c r="N77" s="724"/>
      <c r="O77" s="725"/>
      <c r="P77" s="699"/>
      <c r="Q77" s="17"/>
      <c r="R77" s="17"/>
      <c r="S77" s="17"/>
      <c r="T77" s="17"/>
      <c r="U77" s="17"/>
      <c r="V77" s="17"/>
      <c r="W77" s="17"/>
      <c r="X77" s="17"/>
      <c r="Y77" s="17"/>
      <c r="Z77" s="17"/>
      <c r="AA77" s="17"/>
    </row>
    <row r="78" spans="1:30" ht="15.75" customHeight="1">
      <c r="A78" s="147"/>
      <c r="B78" s="147"/>
      <c r="C78" s="147"/>
      <c r="D78" s="154"/>
      <c r="E78" s="155"/>
      <c r="F78" s="147">
        <f t="shared" si="4"/>
        <v>0</v>
      </c>
      <c r="G78" s="155"/>
      <c r="H78" s="136" t="str">
        <f>IF(Kronos!$B78= "","-",IF(Kronos!$B78= "External","Specify location tariff", "Campus buy-off"))</f>
        <v>-</v>
      </c>
      <c r="I78" s="173"/>
      <c r="J78" s="725"/>
      <c r="K78" s="699"/>
      <c r="L78" s="699"/>
      <c r="M78" s="699"/>
      <c r="N78" s="724"/>
      <c r="O78" s="725"/>
      <c r="P78" s="699"/>
      <c r="Q78" s="17"/>
      <c r="R78" s="17"/>
      <c r="S78" s="17"/>
      <c r="T78" s="17"/>
      <c r="U78" s="17"/>
      <c r="V78" s="17"/>
      <c r="W78" s="17"/>
      <c r="X78" s="17"/>
      <c r="Y78" s="17"/>
      <c r="Z78" s="17"/>
      <c r="AA78" s="17"/>
    </row>
    <row r="79" spans="1:30" ht="15.75" customHeight="1">
      <c r="A79" s="147" t="s">
        <v>1193</v>
      </c>
      <c r="B79" s="147" t="s">
        <v>92</v>
      </c>
      <c r="C79" s="147" t="s">
        <v>1194</v>
      </c>
      <c r="D79" s="154">
        <v>1.5</v>
      </c>
      <c r="E79" s="155">
        <v>10</v>
      </c>
      <c r="F79" s="147">
        <f t="shared" si="4"/>
        <v>15</v>
      </c>
      <c r="G79" s="155">
        <v>5</v>
      </c>
      <c r="H79" s="312">
        <v>56</v>
      </c>
      <c r="I79" s="173" t="s">
        <v>1195</v>
      </c>
      <c r="J79" s="725"/>
      <c r="K79" s="699"/>
      <c r="L79" s="699"/>
      <c r="M79" s="699"/>
      <c r="N79" s="724"/>
      <c r="O79" s="725"/>
      <c r="P79" s="699"/>
      <c r="Q79" s="17"/>
      <c r="R79" s="17"/>
      <c r="S79" s="17"/>
      <c r="T79" s="17"/>
      <c r="U79" s="17"/>
      <c r="V79" s="17"/>
      <c r="W79" s="17"/>
      <c r="X79" s="17"/>
      <c r="Y79" s="17"/>
      <c r="Z79" s="17"/>
      <c r="AA79" s="17"/>
    </row>
    <row r="80" spans="1:30" ht="15.75" customHeight="1">
      <c r="A80" s="147" t="s">
        <v>487</v>
      </c>
      <c r="B80" s="147" t="s">
        <v>87</v>
      </c>
      <c r="C80" s="147" t="s">
        <v>342</v>
      </c>
      <c r="D80" s="154"/>
      <c r="E80" s="155">
        <v>1</v>
      </c>
      <c r="F80" s="147"/>
      <c r="G80" s="155">
        <v>0</v>
      </c>
      <c r="H80" s="136" t="s">
        <v>603</v>
      </c>
      <c r="I80" s="173" t="s">
        <v>1196</v>
      </c>
      <c r="J80" s="725"/>
      <c r="K80" s="699"/>
      <c r="L80" s="699"/>
      <c r="M80" s="699"/>
      <c r="N80" s="724"/>
      <c r="O80" s="725"/>
      <c r="P80" s="699"/>
      <c r="Q80" s="17"/>
      <c r="R80" s="17"/>
      <c r="S80" s="17"/>
      <c r="T80" s="17"/>
      <c r="U80" s="17"/>
      <c r="V80" s="17"/>
      <c r="W80" s="17"/>
      <c r="X80" s="17"/>
      <c r="Y80" s="17"/>
      <c r="Z80" s="17"/>
      <c r="AA80" s="17"/>
    </row>
    <row r="81" spans="1:30" ht="15.75" customHeight="1">
      <c r="A81" s="147" t="s">
        <v>1197</v>
      </c>
      <c r="B81" s="147" t="s">
        <v>87</v>
      </c>
      <c r="C81" s="147" t="s">
        <v>342</v>
      </c>
      <c r="D81" s="154">
        <v>10</v>
      </c>
      <c r="E81" s="155">
        <v>2</v>
      </c>
      <c r="F81" s="147">
        <f>E81*D81</f>
        <v>20</v>
      </c>
      <c r="G81" s="155">
        <v>5</v>
      </c>
      <c r="H81" s="136" t="s">
        <v>603</v>
      </c>
      <c r="I81" s="173" t="s">
        <v>1198</v>
      </c>
      <c r="J81" s="725"/>
      <c r="K81" s="699"/>
      <c r="L81" s="699"/>
      <c r="M81" s="699"/>
      <c r="N81" s="724"/>
      <c r="O81" s="725"/>
      <c r="P81" s="699"/>
      <c r="Q81" s="17"/>
      <c r="R81" s="17"/>
      <c r="S81" s="17"/>
      <c r="T81" s="17"/>
      <c r="U81" s="17"/>
      <c r="V81" s="17"/>
      <c r="W81" s="17"/>
      <c r="X81" s="17"/>
      <c r="Y81" s="17"/>
      <c r="Z81" s="17"/>
      <c r="AA81" s="17"/>
    </row>
    <row r="82" spans="1:30" ht="15.75" customHeight="1">
      <c r="A82" s="147" t="s">
        <v>487</v>
      </c>
      <c r="B82" s="147" t="s">
        <v>92</v>
      </c>
      <c r="C82" s="147" t="s">
        <v>1199</v>
      </c>
      <c r="D82" s="154" t="s">
        <v>342</v>
      </c>
      <c r="E82" s="155" t="s">
        <v>342</v>
      </c>
      <c r="F82" s="156">
        <v>1</v>
      </c>
      <c r="G82" s="155" t="s">
        <v>342</v>
      </c>
      <c r="H82" s="173">
        <v>200</v>
      </c>
      <c r="I82" s="173" t="s">
        <v>1200</v>
      </c>
      <c r="J82" s="725"/>
      <c r="K82" s="699"/>
      <c r="L82" s="699"/>
      <c r="M82" s="699"/>
      <c r="N82" s="724"/>
      <c r="O82" s="725"/>
      <c r="P82" s="699"/>
      <c r="Q82" s="17"/>
      <c r="R82" s="17"/>
      <c r="S82" s="17"/>
      <c r="T82" s="17"/>
      <c r="U82" s="17"/>
      <c r="V82" s="17"/>
      <c r="W82" s="17"/>
      <c r="X82" s="17"/>
      <c r="Y82" s="17"/>
      <c r="Z82" s="17"/>
      <c r="AA82" s="17"/>
    </row>
    <row r="83" spans="1:30" ht="15.75" customHeight="1">
      <c r="A83" s="218"/>
      <c r="B83" s="147"/>
      <c r="C83" s="578"/>
      <c r="D83" s="579"/>
      <c r="E83" s="577"/>
      <c r="F83" s="582">
        <f>Kronos!$D83*Kronos!$E83</f>
        <v>0</v>
      </c>
      <c r="G83" s="577"/>
      <c r="H83" s="578" t="str">
        <f>IF(Kronos!$B83= "","-",IF(Kronos!$B83= "External","Specify location tariff", "Campus buy-off"))</f>
        <v>-</v>
      </c>
      <c r="I83" s="583"/>
      <c r="J83" s="726"/>
      <c r="K83" s="717"/>
      <c r="L83" s="717"/>
      <c r="M83" s="717"/>
      <c r="N83" s="727"/>
      <c r="O83" s="725"/>
      <c r="P83" s="699"/>
      <c r="Q83" s="17"/>
      <c r="R83" s="17"/>
      <c r="S83" s="17"/>
      <c r="T83" s="17"/>
      <c r="U83" s="17"/>
      <c r="V83" s="17"/>
      <c r="W83" s="17"/>
      <c r="X83" s="17"/>
      <c r="Y83" s="17"/>
      <c r="Z83" s="17"/>
      <c r="AA83" s="17"/>
    </row>
    <row r="84" spans="1:30" ht="15.75" customHeight="1">
      <c r="A84" s="16"/>
      <c r="B84" s="17"/>
      <c r="C84" s="17"/>
      <c r="D84" s="17"/>
      <c r="E84" s="17"/>
      <c r="F84" s="17"/>
      <c r="G84" s="17"/>
      <c r="H84" s="17"/>
      <c r="I84" s="17"/>
      <c r="J84" s="17"/>
      <c r="K84" s="17"/>
      <c r="L84" s="17"/>
      <c r="M84" s="17"/>
      <c r="N84" s="17"/>
      <c r="O84" s="17">
        <v>0</v>
      </c>
      <c r="P84" s="17"/>
      <c r="Q84" s="17"/>
      <c r="R84" s="17"/>
      <c r="S84" s="17"/>
      <c r="T84" s="17"/>
      <c r="U84" s="17"/>
      <c r="V84" s="17"/>
      <c r="W84" s="17"/>
      <c r="X84" s="17"/>
      <c r="Y84" s="17"/>
      <c r="Z84" s="17"/>
      <c r="AA84" s="17"/>
      <c r="AB84" s="17"/>
      <c r="AC84" s="17"/>
      <c r="AD84" s="17"/>
    </row>
    <row r="85" spans="1:30" ht="15.75" customHeight="1">
      <c r="A85" s="16"/>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row>
    <row r="86" spans="1:30" ht="15.75" customHeight="1">
      <c r="A86" s="560" t="s">
        <v>404</v>
      </c>
      <c r="B86" s="17"/>
      <c r="C86" s="180"/>
      <c r="D86" s="85"/>
      <c r="E86" s="85"/>
      <c r="F86" s="85"/>
      <c r="G86" s="85"/>
      <c r="H86" s="85"/>
      <c r="I86" s="85"/>
      <c r="J86" s="85"/>
      <c r="K86" s="85"/>
      <c r="L86" s="181"/>
      <c r="M86" s="169"/>
      <c r="N86" s="17"/>
      <c r="O86" s="17"/>
      <c r="P86" s="17"/>
      <c r="Q86" s="17"/>
      <c r="R86" s="17"/>
      <c r="S86" s="17"/>
      <c r="T86" s="17"/>
      <c r="U86" s="17"/>
      <c r="V86" s="17"/>
      <c r="W86" s="17"/>
      <c r="X86" s="17"/>
      <c r="Y86" s="17"/>
      <c r="Z86" s="17"/>
      <c r="AA86" s="17"/>
      <c r="AB86" s="17"/>
      <c r="AC86" s="17"/>
      <c r="AD86" s="17"/>
    </row>
    <row r="87" spans="1:30" ht="15" customHeight="1">
      <c r="A87" s="16" t="s">
        <v>405</v>
      </c>
      <c r="B87" s="16" t="s">
        <v>406</v>
      </c>
      <c r="C87" s="16" t="s">
        <v>407</v>
      </c>
      <c r="D87" s="16" t="s">
        <v>408</v>
      </c>
      <c r="E87" s="16" t="s">
        <v>409</v>
      </c>
      <c r="F87" s="16" t="s">
        <v>410</v>
      </c>
      <c r="G87" s="16" t="s">
        <v>389</v>
      </c>
      <c r="H87" s="714" t="s">
        <v>390</v>
      </c>
      <c r="I87" s="715"/>
      <c r="J87" s="712" t="s">
        <v>322</v>
      </c>
      <c r="K87" s="713"/>
      <c r="L87" s="17"/>
      <c r="M87" s="17"/>
      <c r="N87" s="17"/>
      <c r="O87" s="17"/>
      <c r="P87" s="163"/>
      <c r="Q87" s="16"/>
      <c r="R87" s="17"/>
      <c r="S87" s="182"/>
      <c r="T87" s="17"/>
      <c r="U87" s="17"/>
      <c r="V87" s="17"/>
      <c r="W87" s="20">
        <f>SUM(F88:F95)</f>
        <v>750.74971428571428</v>
      </c>
      <c r="X87" s="17"/>
      <c r="Y87" s="17"/>
      <c r="Z87" s="17"/>
      <c r="AA87" s="17"/>
      <c r="AB87" s="17"/>
    </row>
    <row r="88" spans="1:30" ht="14.25" customHeight="1">
      <c r="A88" s="624" t="s">
        <v>1201</v>
      </c>
      <c r="B88" s="313" t="s">
        <v>489</v>
      </c>
      <c r="C88" s="314">
        <v>109.4</v>
      </c>
      <c r="D88" s="625">
        <v>5</v>
      </c>
      <c r="E88" s="626">
        <v>20</v>
      </c>
      <c r="F88" s="627">
        <f t="shared" ref="F88:F107" si="5">C88/D88*E88</f>
        <v>437.6</v>
      </c>
      <c r="G88" s="628"/>
      <c r="H88" s="786"/>
      <c r="I88" s="699"/>
      <c r="J88" s="718" t="s">
        <v>413</v>
      </c>
      <c r="K88" s="713"/>
      <c r="L88" s="17"/>
      <c r="M88" s="17"/>
      <c r="N88" s="17"/>
      <c r="O88" s="17"/>
      <c r="P88" s="17"/>
      <c r="Q88" s="187"/>
      <c r="R88" s="17"/>
      <c r="S88" s="17"/>
      <c r="T88" s="17"/>
      <c r="U88" s="17"/>
      <c r="V88" s="17"/>
      <c r="W88" s="17"/>
      <c r="X88" s="17"/>
      <c r="Y88" s="17"/>
      <c r="Z88" s="17"/>
      <c r="AA88" s="17"/>
      <c r="AB88" s="17"/>
    </row>
    <row r="89" spans="1:30" ht="15.75" customHeight="1">
      <c r="A89" s="629" t="s">
        <v>1202</v>
      </c>
      <c r="B89" s="315" t="s">
        <v>489</v>
      </c>
      <c r="C89" s="316">
        <v>150</v>
      </c>
      <c r="D89" s="630">
        <v>7</v>
      </c>
      <c r="E89" s="630">
        <v>2</v>
      </c>
      <c r="F89" s="627">
        <f t="shared" si="5"/>
        <v>42.857142857142854</v>
      </c>
      <c r="G89" s="631"/>
      <c r="H89" s="699"/>
      <c r="I89" s="699"/>
      <c r="J89" s="719"/>
      <c r="K89" s="720"/>
      <c r="L89" s="17"/>
      <c r="M89" s="17"/>
      <c r="N89" s="17"/>
      <c r="O89" s="17"/>
      <c r="P89" s="17"/>
      <c r="Q89" s="17"/>
      <c r="R89" s="17"/>
      <c r="S89" s="17"/>
      <c r="T89" s="17"/>
      <c r="U89" s="17"/>
      <c r="V89" s="17"/>
      <c r="W89" s="17"/>
      <c r="X89" s="17"/>
      <c r="Y89" s="17"/>
      <c r="Z89" s="17"/>
      <c r="AA89" s="17"/>
      <c r="AB89" s="17"/>
    </row>
    <row r="90" spans="1:30" ht="15.75" customHeight="1">
      <c r="A90" s="629" t="s">
        <v>1203</v>
      </c>
      <c r="B90" s="315" t="s">
        <v>489</v>
      </c>
      <c r="C90" s="316">
        <v>237</v>
      </c>
      <c r="D90" s="630">
        <v>5</v>
      </c>
      <c r="E90" s="630">
        <v>1</v>
      </c>
      <c r="F90" s="627">
        <f t="shared" si="5"/>
        <v>47.4</v>
      </c>
      <c r="G90" s="631"/>
      <c r="H90" s="699"/>
      <c r="I90" s="699"/>
      <c r="J90" s="719"/>
      <c r="K90" s="720"/>
      <c r="L90" s="17"/>
      <c r="M90" s="17"/>
      <c r="N90" s="17"/>
      <c r="O90" s="17"/>
      <c r="P90" s="17"/>
      <c r="Q90" s="17"/>
      <c r="R90" s="17"/>
      <c r="S90" s="17"/>
      <c r="T90" s="17"/>
      <c r="U90" s="17"/>
      <c r="V90" s="17"/>
      <c r="W90" s="17"/>
      <c r="X90" s="17"/>
      <c r="Y90" s="17"/>
      <c r="Z90" s="17"/>
      <c r="AA90" s="17"/>
      <c r="AB90" s="17"/>
    </row>
    <row r="91" spans="1:30" ht="15.75" customHeight="1">
      <c r="A91" s="629" t="s">
        <v>1204</v>
      </c>
      <c r="B91" s="315" t="s">
        <v>489</v>
      </c>
      <c r="C91" s="316">
        <v>94.38</v>
      </c>
      <c r="D91" s="630">
        <v>7</v>
      </c>
      <c r="E91" s="630">
        <v>7</v>
      </c>
      <c r="F91" s="627">
        <f t="shared" si="5"/>
        <v>94.38</v>
      </c>
      <c r="G91" s="631"/>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629" t="s">
        <v>1205</v>
      </c>
      <c r="B92" s="315" t="s">
        <v>489</v>
      </c>
      <c r="C92" s="316">
        <v>98.18</v>
      </c>
      <c r="D92" s="630">
        <v>7</v>
      </c>
      <c r="E92" s="630">
        <v>2</v>
      </c>
      <c r="F92" s="627">
        <f t="shared" si="5"/>
        <v>28.051428571428573</v>
      </c>
      <c r="G92" s="631"/>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629" t="s">
        <v>1206</v>
      </c>
      <c r="B93" s="315" t="s">
        <v>489</v>
      </c>
      <c r="C93" s="316">
        <v>106.48</v>
      </c>
      <c r="D93" s="630">
        <v>7</v>
      </c>
      <c r="E93" s="630">
        <v>5</v>
      </c>
      <c r="F93" s="627">
        <f t="shared" si="5"/>
        <v>76.057142857142864</v>
      </c>
      <c r="G93" s="631"/>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629" t="s">
        <v>1207</v>
      </c>
      <c r="B94" s="317" t="s">
        <v>489</v>
      </c>
      <c r="C94" s="318">
        <v>55.76</v>
      </c>
      <c r="D94" s="630">
        <v>10</v>
      </c>
      <c r="E94" s="630">
        <v>1</v>
      </c>
      <c r="F94" s="627">
        <f t="shared" si="5"/>
        <v>5.5759999999999996</v>
      </c>
      <c r="G94" s="630"/>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629" t="s">
        <v>1208</v>
      </c>
      <c r="B95" s="317" t="s">
        <v>489</v>
      </c>
      <c r="C95" s="318">
        <v>47.07</v>
      </c>
      <c r="D95" s="630">
        <v>5</v>
      </c>
      <c r="E95" s="630">
        <v>2</v>
      </c>
      <c r="F95" s="627">
        <f t="shared" si="5"/>
        <v>18.827999999999999</v>
      </c>
      <c r="G95" s="630"/>
      <c r="H95" s="699"/>
      <c r="I95" s="699"/>
      <c r="J95" s="719"/>
      <c r="K95" s="720"/>
      <c r="L95" s="17"/>
      <c r="M95" s="17"/>
      <c r="N95" s="17"/>
      <c r="O95" s="17"/>
      <c r="P95" s="17"/>
      <c r="Q95" s="17"/>
      <c r="R95" s="17"/>
      <c r="S95" s="17"/>
      <c r="T95" s="17"/>
      <c r="U95" s="17"/>
      <c r="V95" s="17"/>
      <c r="W95" s="17"/>
      <c r="X95" s="17"/>
      <c r="Y95" s="17"/>
      <c r="Z95" s="17"/>
      <c r="AA95" s="17"/>
      <c r="AB95" s="17"/>
    </row>
    <row r="96" spans="1:30" ht="16.5" customHeight="1">
      <c r="A96" s="629" t="s">
        <v>1209</v>
      </c>
      <c r="B96" s="317" t="s">
        <v>489</v>
      </c>
      <c r="C96" s="318">
        <v>20</v>
      </c>
      <c r="D96" s="630">
        <v>5</v>
      </c>
      <c r="E96" s="630">
        <v>20</v>
      </c>
      <c r="F96" s="627">
        <f t="shared" si="5"/>
        <v>80</v>
      </c>
      <c r="G96" s="630"/>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629" t="s">
        <v>1210</v>
      </c>
      <c r="B97" s="317" t="s">
        <v>489</v>
      </c>
      <c r="C97" s="318">
        <v>20</v>
      </c>
      <c r="D97" s="630">
        <v>5</v>
      </c>
      <c r="E97" s="630">
        <v>3</v>
      </c>
      <c r="F97" s="627">
        <f t="shared" si="5"/>
        <v>12</v>
      </c>
      <c r="G97" s="630"/>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629" t="s">
        <v>1211</v>
      </c>
      <c r="B98" s="317" t="s">
        <v>489</v>
      </c>
      <c r="C98" s="318">
        <v>109.9</v>
      </c>
      <c r="D98" s="630">
        <v>5</v>
      </c>
      <c r="E98" s="630">
        <v>1</v>
      </c>
      <c r="F98" s="627">
        <f t="shared" si="5"/>
        <v>21.98</v>
      </c>
      <c r="G98" s="630"/>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629" t="s">
        <v>1212</v>
      </c>
      <c r="B99" s="317" t="s">
        <v>489</v>
      </c>
      <c r="C99" s="318">
        <v>63.51</v>
      </c>
      <c r="D99" s="630">
        <v>10</v>
      </c>
      <c r="E99" s="630">
        <v>4</v>
      </c>
      <c r="F99" s="627">
        <f t="shared" si="5"/>
        <v>25.404</v>
      </c>
      <c r="G99" s="630"/>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629" t="s">
        <v>1213</v>
      </c>
      <c r="B100" s="317" t="s">
        <v>489</v>
      </c>
      <c r="C100" s="318">
        <v>7.64</v>
      </c>
      <c r="D100" s="630">
        <v>5</v>
      </c>
      <c r="E100" s="630">
        <v>10</v>
      </c>
      <c r="F100" s="627">
        <f t="shared" si="5"/>
        <v>15.280000000000001</v>
      </c>
      <c r="G100" s="630"/>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629" t="s">
        <v>1214</v>
      </c>
      <c r="B101" s="317" t="s">
        <v>489</v>
      </c>
      <c r="C101" s="318">
        <v>34.49</v>
      </c>
      <c r="D101" s="630">
        <v>5</v>
      </c>
      <c r="E101" s="630">
        <v>1</v>
      </c>
      <c r="F101" s="627">
        <f t="shared" si="5"/>
        <v>6.8980000000000006</v>
      </c>
      <c r="G101" s="630"/>
      <c r="H101" s="717"/>
      <c r="I101" s="717"/>
      <c r="J101" s="721"/>
      <c r="K101" s="722"/>
      <c r="L101" s="17"/>
      <c r="M101" s="17"/>
      <c r="N101" s="17"/>
      <c r="O101" s="17"/>
      <c r="P101" s="17"/>
      <c r="Q101" s="17"/>
      <c r="R101" s="17"/>
      <c r="S101" s="17"/>
      <c r="T101" s="17"/>
      <c r="U101" s="17"/>
      <c r="V101" s="17"/>
      <c r="W101" s="17"/>
      <c r="X101" s="17"/>
      <c r="Y101" s="17"/>
      <c r="Z101" s="17"/>
      <c r="AA101" s="17"/>
      <c r="AB101" s="17"/>
    </row>
    <row r="102" spans="1:30" ht="15.75" customHeight="1">
      <c r="A102" s="629" t="s">
        <v>1215</v>
      </c>
      <c r="B102" s="317" t="s">
        <v>489</v>
      </c>
      <c r="C102" s="318">
        <v>38.72</v>
      </c>
      <c r="D102" s="630">
        <v>5</v>
      </c>
      <c r="E102" s="630">
        <v>1</v>
      </c>
      <c r="F102" s="627">
        <f t="shared" si="5"/>
        <v>7.7439999999999998</v>
      </c>
      <c r="G102" s="630"/>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row>
    <row r="103" spans="1:30" ht="15.75" customHeight="1">
      <c r="A103" s="629" t="s">
        <v>1216</v>
      </c>
      <c r="B103" s="317" t="s">
        <v>489</v>
      </c>
      <c r="C103" s="318">
        <v>48.4</v>
      </c>
      <c r="D103" s="630">
        <v>5</v>
      </c>
      <c r="E103" s="630">
        <v>1</v>
      </c>
      <c r="F103" s="627">
        <f t="shared" si="5"/>
        <v>9.68</v>
      </c>
      <c r="G103" s="630"/>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ht="15.75" customHeight="1">
      <c r="A104" s="629" t="s">
        <v>1217</v>
      </c>
      <c r="B104" s="317" t="s">
        <v>489</v>
      </c>
      <c r="C104" s="318">
        <v>54.44</v>
      </c>
      <c r="D104" s="630">
        <v>10</v>
      </c>
      <c r="E104" s="630">
        <v>3</v>
      </c>
      <c r="F104" s="627">
        <f t="shared" si="5"/>
        <v>16.332000000000001</v>
      </c>
      <c r="G104" s="630"/>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629" t="s">
        <v>1218</v>
      </c>
      <c r="B105" s="317" t="s">
        <v>489</v>
      </c>
      <c r="C105" s="318">
        <v>149.62</v>
      </c>
      <c r="D105" s="630">
        <v>5</v>
      </c>
      <c r="E105" s="630">
        <v>1</v>
      </c>
      <c r="F105" s="627">
        <f t="shared" si="5"/>
        <v>29.923999999999999</v>
      </c>
      <c r="G105" s="630"/>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629" t="s">
        <v>1219</v>
      </c>
      <c r="B106" s="317" t="s">
        <v>489</v>
      </c>
      <c r="C106" s="318">
        <v>6</v>
      </c>
      <c r="D106" s="630">
        <v>5</v>
      </c>
      <c r="E106" s="630">
        <v>1</v>
      </c>
      <c r="F106" s="627">
        <f t="shared" si="5"/>
        <v>1.2</v>
      </c>
      <c r="G106" s="630"/>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629" t="s">
        <v>1220</v>
      </c>
      <c r="B107" s="317" t="s">
        <v>489</v>
      </c>
      <c r="C107" s="318">
        <v>901.45</v>
      </c>
      <c r="D107" s="630">
        <v>5</v>
      </c>
      <c r="E107" s="630">
        <v>1</v>
      </c>
      <c r="F107" s="627">
        <f t="shared" si="5"/>
        <v>180.29000000000002</v>
      </c>
      <c r="G107" s="630"/>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H111" s="17"/>
      <c r="I111" s="17"/>
      <c r="J111" s="17"/>
      <c r="K111" s="17"/>
      <c r="L111" s="17"/>
      <c r="M111" s="17"/>
      <c r="N111" s="17"/>
      <c r="O111" s="17"/>
      <c r="P111" s="711"/>
      <c r="Q111" s="699"/>
      <c r="R111" s="699"/>
      <c r="S111" s="17"/>
      <c r="T111" s="17"/>
      <c r="U111" s="17"/>
      <c r="V111" s="17"/>
      <c r="W111" s="17"/>
      <c r="X111" s="17"/>
      <c r="Y111" s="17"/>
      <c r="Z111" s="17"/>
      <c r="AA111" s="17"/>
      <c r="AB111" s="17"/>
      <c r="AC111" s="17"/>
      <c r="AD111" s="17"/>
    </row>
    <row r="112" spans="1:30" ht="15.75" customHeight="1">
      <c r="H112" s="17"/>
      <c r="I112" s="17"/>
      <c r="J112" s="17"/>
      <c r="K112" s="17"/>
      <c r="L112" s="17"/>
      <c r="M112" s="17"/>
      <c r="N112" s="17"/>
      <c r="O112" s="17"/>
      <c r="P112" s="711"/>
      <c r="Q112" s="699"/>
      <c r="R112" s="699"/>
      <c r="S112" s="17"/>
      <c r="T112" s="17"/>
      <c r="U112" s="17"/>
      <c r="V112" s="17"/>
      <c r="W112" s="17"/>
      <c r="X112" s="17"/>
      <c r="Y112" s="17"/>
      <c r="Z112" s="17"/>
      <c r="AA112" s="17"/>
      <c r="AB112" s="17"/>
      <c r="AC112" s="17"/>
      <c r="AD112" s="17"/>
    </row>
    <row r="113" spans="1:30" ht="15.75" customHeight="1">
      <c r="H113" s="17"/>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711"/>
      <c r="N119" s="699"/>
      <c r="O119" s="699"/>
      <c r="P119" s="711"/>
      <c r="Q119" s="699"/>
      <c r="R119" s="699"/>
      <c r="S119" s="699"/>
      <c r="T119" s="699"/>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711"/>
      <c r="N120" s="699"/>
      <c r="O120" s="699"/>
      <c r="P120" s="711"/>
      <c r="Q120" s="699"/>
      <c r="R120" s="699"/>
      <c r="S120" s="699"/>
      <c r="T120" s="699"/>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699"/>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699"/>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711"/>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711"/>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699"/>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row>
    <row r="151" spans="1:30" ht="15.75" customHeight="1">
      <c r="A151" s="17"/>
      <c r="B151" s="711"/>
      <c r="C151" s="699"/>
      <c r="D151" s="17"/>
      <c r="E151" s="17"/>
      <c r="F151" s="17"/>
      <c r="G151" s="17"/>
      <c r="H151" s="17"/>
      <c r="I151" s="17"/>
      <c r="J151" s="17"/>
      <c r="K151" s="17"/>
      <c r="L151" s="17"/>
      <c r="M151" s="711"/>
      <c r="N151" s="699"/>
      <c r="O151" s="699"/>
      <c r="P151" s="711"/>
      <c r="Q151" s="699"/>
      <c r="R151" s="699"/>
      <c r="S151" s="699"/>
      <c r="T151" s="699"/>
      <c r="U151" s="17"/>
      <c r="V151" s="17"/>
      <c r="W151" s="17"/>
      <c r="X151" s="17"/>
      <c r="Y151" s="17"/>
      <c r="Z151" s="17"/>
      <c r="AA151" s="17"/>
      <c r="AB151" s="17"/>
      <c r="AC151" s="17"/>
      <c r="AD151" s="17"/>
    </row>
    <row r="152" spans="1:30" ht="15.75" customHeight="1">
      <c r="A152" s="17"/>
      <c r="B152" s="711"/>
      <c r="C152" s="699"/>
      <c r="D152" s="17"/>
      <c r="E152" s="17"/>
      <c r="F152" s="17"/>
      <c r="G152" s="17"/>
      <c r="H152" s="17"/>
      <c r="I152" s="17"/>
      <c r="J152" s="17"/>
      <c r="K152" s="17"/>
      <c r="L152" s="17"/>
      <c r="M152" s="711"/>
      <c r="N152" s="699"/>
      <c r="O152" s="699"/>
      <c r="P152" s="711"/>
      <c r="Q152" s="699"/>
      <c r="R152" s="699"/>
      <c r="S152" s="699"/>
      <c r="T152" s="699"/>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A1:C1"/>
    <mergeCell ref="E1:H1"/>
    <mergeCell ref="D7:I7"/>
    <mergeCell ref="D8:I8"/>
    <mergeCell ref="A27:F27"/>
    <mergeCell ref="A28:F28"/>
    <mergeCell ref="A29:F29"/>
    <mergeCell ref="A30:F30"/>
    <mergeCell ref="A31:F31"/>
    <mergeCell ref="A33:F33"/>
    <mergeCell ref="H36:J36"/>
    <mergeCell ref="H37:J43"/>
    <mergeCell ref="I46:K46"/>
    <mergeCell ref="I47:K51"/>
    <mergeCell ref="K55:M55"/>
    <mergeCell ref="K56:M68"/>
    <mergeCell ref="J71:N71"/>
    <mergeCell ref="O71:P71"/>
    <mergeCell ref="J72:N83"/>
    <mergeCell ref="O72:P83"/>
    <mergeCell ref="J87:K87"/>
    <mergeCell ref="H87:I87"/>
    <mergeCell ref="H88:I101"/>
    <mergeCell ref="J88:K101"/>
    <mergeCell ref="P111:R111"/>
    <mergeCell ref="M136:O136"/>
    <mergeCell ref="M137:O137"/>
    <mergeCell ref="M138:O138"/>
    <mergeCell ref="M139:O139"/>
    <mergeCell ref="P112:R112"/>
    <mergeCell ref="P113:R113"/>
    <mergeCell ref="P114:R114"/>
    <mergeCell ref="M121:O121"/>
    <mergeCell ref="M122:O122"/>
    <mergeCell ref="P120:T131"/>
    <mergeCell ref="M119:O119"/>
    <mergeCell ref="M120:O120"/>
    <mergeCell ref="P134:T134"/>
    <mergeCell ref="P135:T148"/>
    <mergeCell ref="M140:O140"/>
    <mergeCell ref="M141:O141"/>
    <mergeCell ref="B151:C151"/>
    <mergeCell ref="B152:C152"/>
    <mergeCell ref="B153:C153"/>
    <mergeCell ref="B154:C154"/>
    <mergeCell ref="M123:O123"/>
    <mergeCell ref="M124:O124"/>
    <mergeCell ref="M125:O125"/>
    <mergeCell ref="M126:O126"/>
    <mergeCell ref="M151:O151"/>
    <mergeCell ref="M127:O127"/>
    <mergeCell ref="M128:O128"/>
    <mergeCell ref="M131:O131"/>
    <mergeCell ref="M129:O129"/>
    <mergeCell ref="M130:O130"/>
    <mergeCell ref="M134:O134"/>
    <mergeCell ref="M135:O135"/>
    <mergeCell ref="B155:C155"/>
    <mergeCell ref="M155:O155"/>
    <mergeCell ref="B156:C156"/>
    <mergeCell ref="M156:O156"/>
    <mergeCell ref="B157:C157"/>
    <mergeCell ref="M157:O157"/>
    <mergeCell ref="P151:T151"/>
    <mergeCell ref="P152:T165"/>
    <mergeCell ref="P115:R115"/>
    <mergeCell ref="P116:R116"/>
    <mergeCell ref="P117:R117"/>
    <mergeCell ref="P119:T119"/>
    <mergeCell ref="M142:O142"/>
    <mergeCell ref="M143:O143"/>
    <mergeCell ref="M144:O144"/>
    <mergeCell ref="M145:O145"/>
    <mergeCell ref="M152:O152"/>
    <mergeCell ref="M146:O146"/>
    <mergeCell ref="M147:O147"/>
    <mergeCell ref="M148:O148"/>
    <mergeCell ref="M153:O153"/>
    <mergeCell ref="M161:O161"/>
    <mergeCell ref="M162:O162"/>
    <mergeCell ref="M159:O159"/>
    <mergeCell ref="M160:O160"/>
    <mergeCell ref="M158:O158"/>
    <mergeCell ref="M154:O154"/>
    <mergeCell ref="M163:O163"/>
    <mergeCell ref="M164:O164"/>
    <mergeCell ref="M165:O165"/>
    <mergeCell ref="B158:C158"/>
    <mergeCell ref="B159:C159"/>
    <mergeCell ref="B160:C160"/>
    <mergeCell ref="B161:C161"/>
    <mergeCell ref="B162:C162"/>
    <mergeCell ref="B163:C163"/>
    <mergeCell ref="B164:C164"/>
    <mergeCell ref="B165:C165"/>
  </mergeCells>
  <conditionalFormatting sqref="I56:I67">
    <cfRule type="containsText" dxfId="50" priority="1" operator="containsText" text="5">
      <formula>NOT(ISERROR(SEARCH(("5"),(I56))))</formula>
    </cfRule>
    <cfRule type="containsText" dxfId="49" priority="2" operator="containsText" text="42">
      <formula>NOT(ISERROR(SEARCH(("42"),(I56))))</formula>
    </cfRule>
    <cfRule type="containsText" dxfId="48" priority="3" operator="containsText" text="Please fill in">
      <formula>NOT(ISERROR(SEARCH(("Please fill in"),(I56))))</formula>
    </cfRule>
  </conditionalFormatting>
  <dataValidations count="4">
    <dataValidation type="list" allowBlank="1" showErrorMessage="1" sqref="B9" xr:uid="{00000000-0002-0000-1500-000001000000}">
      <formula1>"yes,no"</formula1>
    </dataValidation>
    <dataValidation type="list" allowBlank="1" sqref="G47:G51" xr:uid="{00000000-0002-0000-1500-000002000000}">
      <formula1>"yes,no"</formula1>
    </dataValidation>
    <dataValidation type="list" allowBlank="1" showErrorMessage="1" sqref="D47:D51 H56:H68" xr:uid="{00000000-0002-0000-1500-000003000000}">
      <formula1>Kronos!TypesOfTrainers</formula1>
    </dataValidation>
    <dataValidation type="list" allowBlank="1" showErrorMessage="1" sqref="B72:B83" xr:uid="{00000000-0002-0000-1500-000004000000}">
      <formula1>Kronos!LocationNames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Constants!$H$6:$H$12</xm:f>
          </x14:formula1>
          <xm:sqref>B56:B68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1000"/>
  <sheetViews>
    <sheetView topLeftCell="D1" workbookViewId="0">
      <selection activeCell="I12" sqref="I12"/>
    </sheetView>
  </sheetViews>
  <sheetFormatPr defaultColWidth="12.59765625" defaultRowHeight="15" customHeight="1"/>
  <cols>
    <col min="1" max="1" width="25.19921875" customWidth="1"/>
    <col min="2" max="2" width="24.59765625" customWidth="1"/>
    <col min="3" max="4" width="15.19921875" customWidth="1"/>
    <col min="5" max="5" width="17.59765625" customWidth="1"/>
    <col min="6" max="6" width="15.19921875" customWidth="1"/>
    <col min="7" max="7" width="22.69921875" customWidth="1"/>
    <col min="8" max="8" width="16.3984375" customWidth="1"/>
    <col min="9" max="9" width="17.19921875" customWidth="1"/>
    <col min="10" max="10" width="16.5" customWidth="1"/>
    <col min="11" max="11" width="18.8984375" customWidth="1"/>
    <col min="12" max="13" width="10.09765625" customWidth="1"/>
    <col min="14" max="14" width="13.69921875" customWidth="1"/>
    <col min="15" max="15" width="24.8984375" customWidth="1"/>
    <col min="16" max="16" width="11.5" customWidth="1"/>
    <col min="17" max="17" width="6.59765625" customWidth="1"/>
    <col min="18" max="18" width="23.59765625" customWidth="1"/>
    <col min="19" max="19" width="17.8984375" customWidth="1"/>
    <col min="20" max="24" width="6.59765625" customWidth="1"/>
    <col min="25" max="25" width="7.3984375" customWidth="1"/>
    <col min="26" max="26" width="19.09765625" customWidth="1"/>
    <col min="27" max="27" width="10.5" customWidth="1"/>
    <col min="28" max="28" width="14.3984375" customWidth="1"/>
    <col min="29" max="29" width="5.19921875" customWidth="1"/>
    <col min="30" max="30" width="8.3984375" customWidth="1"/>
    <col min="31" max="58" width="11" customWidth="1"/>
  </cols>
  <sheetData>
    <row r="1" spans="1:58" ht="171" customHeight="1">
      <c r="A1" s="745" t="s">
        <v>0</v>
      </c>
      <c r="B1" s="746"/>
      <c r="C1" s="747"/>
      <c r="D1" s="17"/>
      <c r="E1" s="748" t="s">
        <v>158</v>
      </c>
      <c r="F1" s="746"/>
      <c r="G1" s="746"/>
      <c r="H1" s="747"/>
      <c r="I1" s="17"/>
      <c r="J1" s="17"/>
      <c r="K1" s="17"/>
      <c r="L1" s="17"/>
      <c r="M1" s="17"/>
      <c r="N1" s="17"/>
      <c r="O1" s="17"/>
      <c r="P1" s="17"/>
      <c r="Q1" s="17"/>
      <c r="R1" s="17"/>
      <c r="S1" s="17"/>
      <c r="T1" s="17"/>
      <c r="U1" s="17"/>
      <c r="V1" s="17"/>
      <c r="W1" s="17"/>
      <c r="X1" s="17"/>
      <c r="Y1" s="17"/>
      <c r="Z1" s="17"/>
      <c r="AA1" s="17"/>
    </row>
    <row r="2" spans="1:58" ht="14.4">
      <c r="A2" s="101" t="s">
        <v>294</v>
      </c>
      <c r="B2" s="526" t="s">
        <v>419</v>
      </c>
      <c r="C2" s="102"/>
      <c r="D2" s="17"/>
      <c r="E2" s="103" t="s">
        <v>522</v>
      </c>
      <c r="F2" s="528" t="s">
        <v>1221</v>
      </c>
      <c r="G2" s="528"/>
      <c r="H2" s="104"/>
      <c r="I2" s="17"/>
      <c r="J2" s="17"/>
      <c r="K2" s="17"/>
      <c r="L2" s="17"/>
      <c r="M2" s="17"/>
      <c r="N2" s="17"/>
      <c r="O2" s="17"/>
      <c r="P2" s="17"/>
      <c r="Q2" s="17"/>
      <c r="R2" s="17"/>
      <c r="S2" s="17"/>
      <c r="T2" s="17"/>
      <c r="U2" s="17"/>
      <c r="V2" s="17"/>
      <c r="W2" s="17"/>
      <c r="X2" s="17"/>
      <c r="Y2" s="17"/>
      <c r="Z2" s="16"/>
      <c r="AA2" s="16"/>
    </row>
    <row r="3" spans="1:58" ht="14.4">
      <c r="A3" s="105" t="s">
        <v>297</v>
      </c>
      <c r="B3" s="529">
        <v>3</v>
      </c>
      <c r="C3" s="530"/>
      <c r="D3" s="17"/>
      <c r="E3" s="106" t="s">
        <v>298</v>
      </c>
      <c r="F3" s="632" t="s">
        <v>1222</v>
      </c>
      <c r="G3" s="532"/>
      <c r="H3" s="533"/>
      <c r="I3" s="17"/>
      <c r="J3" s="17"/>
      <c r="K3" s="17"/>
      <c r="L3" s="17"/>
      <c r="M3" s="17"/>
      <c r="N3" s="17"/>
      <c r="O3" s="17"/>
      <c r="P3" s="17"/>
      <c r="Q3" s="17"/>
      <c r="R3" s="17"/>
      <c r="S3" s="17"/>
      <c r="T3" s="17"/>
      <c r="U3" s="17"/>
      <c r="V3" s="17"/>
      <c r="W3" s="17"/>
      <c r="X3" s="17"/>
      <c r="Y3" s="17"/>
      <c r="Z3" s="17"/>
      <c r="AA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row>
    <row r="7" spans="1:58" ht="14.4">
      <c r="A7" s="544" t="s">
        <v>303</v>
      </c>
      <c r="B7" s="102">
        <v>65</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2833.333333333333</v>
      </c>
      <c r="C8" s="17"/>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v>5</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SUM('Linea Recta'!$B$37:$B$44)</f>
        <v>52</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'Linea Recta'!LocationNames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(SUM(IF('Linea Recta'!$D$48:$D$52="PT",('Linea Recta'!$F$48:$F$52)/1.5+IF('Linea Recta'!$G$48:$G$52="yes",1)))+SUM(IF('Linea Recta'!$D$48:$D$52="Extern",('Linea Recta'!$F$48:$F$52)/1.5+IF('Linea Recta'!$G$48:$G$52="yes",1)))+SUM(IF('Linea Recta'!$D$48:$D$52="PT-ZZP",('Linea Recta'!$F$48:$F$52)/1.5+IF('Linea Recta'!$G$48:$G$52="yes",1))))*Constants!B10</f>
        <v>2833.333333333333</v>
      </c>
      <c r="N14" s="18"/>
      <c r="O14" s="18"/>
      <c r="P14" s="18"/>
      <c r="Q14" s="18"/>
      <c r="R14" s="17"/>
      <c r="S14" s="18"/>
      <c r="T14" s="18"/>
      <c r="U14" s="18"/>
      <c r="V14" s="18"/>
      <c r="W14" s="18"/>
      <c r="X14" s="18"/>
      <c r="Y14" s="18"/>
      <c r="Z14" s="18"/>
      <c r="AA14" s="18"/>
      <c r="AB14" s="18"/>
      <c r="AC14" s="18"/>
      <c r="AD14" s="17">
        <f t="shared" ref="AD14:BF14" si="0">SUMIF($B$73:$B$87,AD12,$F$73:$F$87)</f>
        <v>0</v>
      </c>
      <c r="AE14" s="17">
        <f t="shared" si="0"/>
        <v>0</v>
      </c>
      <c r="AF14" s="17">
        <f t="shared" si="0"/>
        <v>0</v>
      </c>
      <c r="AG14" s="17">
        <f t="shared" si="0"/>
        <v>0</v>
      </c>
      <c r="AH14" s="17">
        <f t="shared" si="0"/>
        <v>0</v>
      </c>
      <c r="AI14" s="17">
        <f t="shared" si="0"/>
        <v>370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SUMIFS('Linea Recta'!$F$57:$F$69,'Linea Recta'!$B$57:$B$69, B$14,'Linea Recta'!$H$57:$H$69,$A15)*(1+Constants!$B$7)</f>
        <v>0</v>
      </c>
      <c r="C15" s="17">
        <f>SUMIFS('Linea Recta'!$F$57:$F$69,'Linea Recta'!$B$57:$B$69, C$14,'Linea Recta'!$H$57:$H$69,$A15)</f>
        <v>0</v>
      </c>
      <c r="D15" s="17">
        <f>SUMIFS('Linea Recta'!$F$57:$F$69,'Linea Recta'!$B$57:$B$69, D$14,'Linea Recta'!$H$57:$H$69,$A15)*(1+Constants!$B$7)</f>
        <v>264</v>
      </c>
      <c r="E15" s="17">
        <f>SUMIFS('Linea Recta'!$F$57:$F$69,'Linea Recta'!$B$57:$B$69, E$14,'Linea Recta'!$H$57:$H$69,$A15)*(1+Constants!$B$7)</f>
        <v>0</v>
      </c>
      <c r="F15" s="17">
        <f>SUMIFS('Linea Recta'!$F$57:$F$69,'Linea Recta'!$B$57:$B$69, F$14,'Linea Recta'!$H$57:$H$69,$A15)*(1+Constants!$B$7)</f>
        <v>0</v>
      </c>
      <c r="G15" s="117" t="s">
        <v>319</v>
      </c>
      <c r="H15" s="17">
        <f>SUMIF('Linea Recta'!$B$73:$B$88,"&lt;&gt;External",'Linea Recta'!$F$73:$F$88)</f>
        <v>370</v>
      </c>
      <c r="I15" s="118">
        <f>SUMIF('Linea Recta'!$B$73:$B$88,"External",'Linea Recta'!$F$73:$F$88)</f>
        <v>15</v>
      </c>
      <c r="J15" s="119">
        <f>SUM('Linea Recta'!$F$93:$F$106)</f>
        <v>90</v>
      </c>
      <c r="K15" s="120" t="s">
        <v>582</v>
      </c>
      <c r="L15" s="121" t="s">
        <v>257</v>
      </c>
      <c r="M15" s="120">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14800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SUMIFS('Linea Recta'!$F$57:$F$69,'Linea Recta'!$B$57:$B$69, B$14,'Linea Recta'!$H$57:$H$69,$A16)*(1+Constants!$B$9)</f>
        <v>0</v>
      </c>
      <c r="C16" s="17">
        <f>SUMIFS('Linea Recta'!$F$57:$F$69,'Linea Recta'!$B$57:$B$69, C$14,'Linea Recta'!$H$57:$H$69,$A16)</f>
        <v>0</v>
      </c>
      <c r="D16" s="17">
        <f>SUMIFS('Linea Recta'!$F$57:$F$69,'Linea Recta'!$B$57:$B$69, D$14,'Linea Recta'!$H$57:$H$69,$A16)*(1+Constants!$B$9)</f>
        <v>0</v>
      </c>
      <c r="E16" s="17">
        <f>SUMIFS('Linea Recta'!$F$57:$F$69,'Linea Recta'!$B$57:$B$69, E$14,'Linea Recta'!$H$57:$H$69,$A16)*(1+Constants!$B$9)</f>
        <v>0</v>
      </c>
      <c r="F16" s="17">
        <f>SUMIFS('Linea Recta'!$F$57:$F$69,'Linea Recta'!$B$57:$B$69, F$14,'Linea Recta'!$H$57:$H$69,$A16)*(1+Constants!$B$9)</f>
        <v>0</v>
      </c>
      <c r="G16" s="117" t="s">
        <v>35</v>
      </c>
      <c r="H16" s="122">
        <f>SUM(AD15:CA15)</f>
        <v>14800</v>
      </c>
      <c r="I16" s="120">
        <f t="array" ref="I16">SUM(IF('Linea Recta'!$B$73:$B$88="External",'Linea Recta'!$F$73:$F$88*'Linea Recta'!$H$73:$H$88,0))</f>
        <v>816.74999999999989</v>
      </c>
      <c r="J16" s="123"/>
      <c r="K16" s="124"/>
      <c r="L16" s="121" t="s">
        <v>60</v>
      </c>
      <c r="M16" s="120">
        <v>0</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SUMIFS('Linea Recta'!$F$57:$F$69,'Linea Recta'!$B$57:$B$69, B$14,'Linea Recta'!$H$57:$H$69,$A17)*(1+Constants!$B$7)</f>
        <v>0</v>
      </c>
      <c r="C17" s="17">
        <f>SUMIFS('Linea Recta'!$F$57:$F$69,'Linea Recta'!$B$57:$B$69, C$14,'Linea Recta'!$H$57:$H$69,$A17)</f>
        <v>0</v>
      </c>
      <c r="D17" s="17">
        <f>SUMIFS('Linea Recta'!$F$57:$F$69,'Linea Recta'!$B$57:$B$69, D$14,'Linea Recta'!$H$57:$H$69,$A17)*(1+Constants!$B$7)</f>
        <v>0</v>
      </c>
      <c r="E17" s="17">
        <f>SUMIFS('Linea Recta'!$F$57:$F$69,'Linea Recta'!$B$57:$B$69, E$14,'Linea Recta'!$H$57:$H$69,$A17)*(1+Constants!$B$7)</f>
        <v>0</v>
      </c>
      <c r="F17" s="17">
        <f>SUMIFS('Linea Recta'!$F$57:$F$69,'Linea Recta'!$B$57:$B$69, F$14,'Linea Recta'!$H$57:$H$69,$A17)*(1+Constants!$B$7)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SUMIFS('Linea Recta'!$F$57:$F$69,'Linea Recta'!$B$57:$B$69, B$14,'Linea Recta'!$H$57:$H$69,$A18)</f>
        <v>0</v>
      </c>
      <c r="C18" s="17">
        <f>SUMIFS('Linea Recta'!$F$57:$F$69,'Linea Recta'!$B$57:$B$69, C$14,'Linea Recta'!$H$57:$H$69,$A18)</f>
        <v>0</v>
      </c>
      <c r="D18" s="17">
        <f>SUMIFS('Linea Recta'!$F$57:$F$69,'Linea Recta'!$B$57:$B$69, D$14,'Linea Recta'!$H$57:$H$69,$A18)</f>
        <v>0</v>
      </c>
      <c r="E18" s="17">
        <f>SUMIFS('Linea Recta'!$F$57:$F$69,'Linea Recta'!$B$57:$B$69, E$14,'Linea Recta'!$H$57:$H$69,$A18)</f>
        <v>0</v>
      </c>
      <c r="F18" s="17">
        <f>SUMIFS('Linea Recta'!$F$57:$F$69,'Linea Recta'!$B$57:$B$69, F$14,'Linea Recta'!$H$57:$H$69,$A18)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SUMIFS('Linea Recta'!$F$57:$F$69,'Linea Recta'!$B$57:$B$69, B$14,'Linea Recta'!$H$57:$H$69,$A19)</f>
        <v>0</v>
      </c>
      <c r="C19" s="17">
        <f>SUMIFS('Linea Recta'!$F$57:$F$69,'Linea Recta'!$B$57:$B$69, C$14,'Linea Recta'!$H$57:$H$69,$A19)</f>
        <v>0</v>
      </c>
      <c r="D19" s="17">
        <f>SUMIFS('Linea Recta'!$F$57:$F$69,'Linea Recta'!$B$57:$B$69, D$14,'Linea Recta'!$H$57:$H$69,$A19)</f>
        <v>0</v>
      </c>
      <c r="E19" s="17">
        <f>SUMIFS('Linea Recta'!$F$57:$F$69,'Linea Recta'!$B$57:$B$69, E$14,'Linea Recta'!$H$57:$H$69,$A19)</f>
        <v>0</v>
      </c>
      <c r="F19" s="17">
        <f>SUMIFS('Linea Recta'!$F$57:$F$69,'Linea Recta'!$B$57:$B$69, F$14,'Linea Recta'!$H$57:$H$69,$A19)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SUM(IF('Linea Recta'!$B$57:$B$69=B$14,IF('Linea Recta'!$H$57:$H$69="PT-ZZP",'Linea Recta'!$F$57:$F$69*'Linea Recta'!$I$57:$I$69*(1+Constants!$B$7),0),0))</f>
        <v>0</v>
      </c>
      <c r="C20" s="122">
        <f t="array" ref="C20">SUM(IF('Linea Recta'!$B$57:$B$69=C$14,IF('Linea Recta'!$H$57:$H$69="PT-ZZP",'Linea Recta'!$F$57:$F$69*'Linea Recta'!$I$57:$I$69,0),0))</f>
        <v>0</v>
      </c>
      <c r="D20" s="122">
        <f t="array" ref="D20">SUM(IF('Linea Recta'!$B$57:$B$69=D$14,IF('Linea Recta'!$H$57:$H$69="PT-ZZP",'Linea Recta'!$F$57:$F$69*'Linea Recta'!$I$57:$I$69*(1+Constants!$B$7),0),0))</f>
        <v>0</v>
      </c>
      <c r="E20" s="122">
        <f t="array" ref="E20">SUM(IF('Linea Recta'!$B$57:$B$69=E$14,IF('Linea Recta'!$H$57:$H$69="PT-ZZP",'Linea Recta'!$F$57:$F$69*'Linea Recta'!$I$57:$I$69*(1+Constants!$B$7),0),0))</f>
        <v>0</v>
      </c>
      <c r="F20" s="122">
        <f t="array" ref="F20">SUM(IF('Linea Recta'!$B$57:$B$69=F$14,IF('Linea Recta'!$H$57:$H$69="PT-ZZP",'Linea Recta'!$F$57:$F$69*'Linea Recta'!$I$57:$I$69*(1+Constants!$B$7),0),0))</f>
        <v>0</v>
      </c>
      <c r="G20" s="125"/>
      <c r="H20" s="17"/>
      <c r="I20" s="118"/>
      <c r="J20" s="123"/>
      <c r="K20" s="126"/>
      <c r="L20" s="121" t="s">
        <v>6</v>
      </c>
      <c r="M20" s="120">
        <f>SUM(M14:M19)</f>
        <v>2833.333333333333</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SUM(IF('Linea Recta'!$B$57:$B$69=B$14,IF('Linea Recta'!$H$57:$H$69="Extern",'Linea Recta'!$F$57:$F$69*'Linea Recta'!$I$57:$I$69,0),0))</f>
        <v>0</v>
      </c>
      <c r="C21" s="122">
        <f t="array" ref="C21">SUM(IF('Linea Recta'!$B$57:$B$69=C$14,IF('Linea Recta'!$H$57:$H$69="Extern",'Linea Recta'!$F$57:$F$69*'Linea Recta'!$I$57:$I$69,0),0))</f>
        <v>0</v>
      </c>
      <c r="D21" s="122">
        <f t="array" ref="D21">SUM(IF('Linea Recta'!$B$57:$B$69=D$14,IF('Linea Recta'!$H$57:$H$69="Extern",'Linea Recta'!$F$57:$F$69*'Linea Recta'!$I$57:$I$69,0),0))</f>
        <v>0</v>
      </c>
      <c r="E21" s="122">
        <f t="array" ref="E21">SUM(IF('Linea Recta'!$B$57:$B$69=E$14,IF('Linea Recta'!$H$57:$H$69="Extern",'Linea Recta'!$F$57:$F$69*'Linea Recta'!$I$57:$I$69,0),0))</f>
        <v>0</v>
      </c>
      <c r="F21" s="120">
        <f t="array" ref="F21">SUM(IF('Linea Recta'!$B$57:$B$69=F$14,IF('Linea Recta'!$H$57:$H$69="Extern",'Linea Recta'!$F$57:$F$69*'Linea Recta'!$I$57:$I$69,0),0))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SUMIFS('Linea Recta'!$F$57:$F$69,'Linea Recta'!$B$57:$B$69,"Mentorship",'Linea Recta'!$H$57:$H$69,"PT-V")*Constants!B8+SUMIFS('Linea Recta'!$F$57:$F$69,'Linea Recta'!$B$57:$B$69,"Mentorship",'Linea Recta'!$H$57:$H$69,"PT")*Constants!B6+SUMPRODUCT(IF('Linea Recta'!$B$57:$B$69="Mentorship",IF('Linea Recta'!$H$57:$H$69="PT-ZZP",'Linea Recta'!$F$57:$F$69*'Linea Recta'!$I$57:$I$69,0)))</f>
        <v>0</v>
      </c>
    </row>
    <row r="23" spans="1:31" ht="15" customHeight="1">
      <c r="A23" s="133" t="s">
        <v>321</v>
      </c>
      <c r="B23" s="552"/>
      <c r="C23" s="552"/>
      <c r="D23" s="552"/>
      <c r="E23" s="552">
        <f>SUMIF('Linea Recta'!$B$57:$B$69,"External Trainer Course",'Linea Recta'!$I$57:$I$69)</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92" t="s">
        <v>1223</v>
      </c>
      <c r="B37" s="192">
        <v>23</v>
      </c>
      <c r="C37" s="192">
        <v>2</v>
      </c>
      <c r="D37" s="192"/>
      <c r="E37" s="191"/>
      <c r="F37" s="209"/>
      <c r="G37" s="192"/>
      <c r="H37" s="570"/>
      <c r="I37" s="149"/>
      <c r="J37" s="319"/>
      <c r="K37" s="17"/>
      <c r="L37" s="17"/>
      <c r="M37" s="17"/>
      <c r="N37" s="17"/>
      <c r="O37" s="17"/>
      <c r="P37" s="17"/>
      <c r="Q37" s="17"/>
      <c r="R37" s="17"/>
      <c r="S37" s="17"/>
      <c r="T37" s="17"/>
      <c r="U37" s="17"/>
      <c r="V37" s="17"/>
      <c r="W37" s="17"/>
      <c r="X37" s="17"/>
      <c r="Y37" s="18"/>
      <c r="Z37" s="17"/>
      <c r="AA37" s="17"/>
    </row>
    <row r="38" spans="1:58" ht="14.25" customHeight="1">
      <c r="A38" s="193" t="s">
        <v>1224</v>
      </c>
      <c r="B38" s="193">
        <v>17</v>
      </c>
      <c r="C38" s="193">
        <v>1</v>
      </c>
      <c r="D38" s="193"/>
      <c r="E38" s="194"/>
      <c r="F38" s="211"/>
      <c r="G38" s="193"/>
      <c r="H38" s="238"/>
      <c r="I38" s="149"/>
      <c r="J38" s="319"/>
      <c r="K38" s="17"/>
      <c r="L38" s="17"/>
      <c r="M38" s="17"/>
      <c r="N38" s="17"/>
      <c r="O38" s="17"/>
      <c r="P38" s="17"/>
      <c r="Q38" s="17"/>
      <c r="R38" s="17"/>
      <c r="S38" s="17"/>
      <c r="T38" s="17"/>
      <c r="U38" s="17"/>
      <c r="V38" s="17"/>
      <c r="W38" s="17"/>
      <c r="X38" s="17"/>
      <c r="Y38" s="18"/>
      <c r="Z38" s="17"/>
      <c r="AA38" s="17"/>
    </row>
    <row r="39" spans="1:58" ht="14.25" customHeight="1">
      <c r="A39" s="192" t="s">
        <v>1223</v>
      </c>
      <c r="B39" s="192">
        <v>12</v>
      </c>
      <c r="C39" s="192">
        <v>1</v>
      </c>
      <c r="D39" s="192"/>
      <c r="E39" s="191"/>
      <c r="F39" s="209"/>
      <c r="G39" s="192"/>
      <c r="H39" s="192"/>
      <c r="I39" s="149"/>
      <c r="J39" s="319"/>
      <c r="K39" s="17"/>
      <c r="L39" s="17"/>
      <c r="M39" s="17"/>
      <c r="N39" s="17"/>
      <c r="O39" s="17"/>
      <c r="P39" s="17"/>
      <c r="Q39" s="17"/>
      <c r="R39" s="17"/>
      <c r="S39" s="17"/>
      <c r="T39" s="17"/>
      <c r="U39" s="17"/>
      <c r="V39" s="17"/>
      <c r="W39" s="17"/>
      <c r="X39" s="17"/>
      <c r="Y39" s="18"/>
      <c r="Z39" s="17"/>
      <c r="AA39" s="17"/>
    </row>
    <row r="40" spans="1:58" ht="14.25" customHeight="1">
      <c r="A40" s="146"/>
      <c r="B40" s="147"/>
      <c r="C40" s="146"/>
      <c r="D40" s="146"/>
      <c r="E40" s="146"/>
      <c r="F40" s="154"/>
      <c r="G40" s="153"/>
      <c r="H40" s="149"/>
      <c r="I40" s="149"/>
      <c r="J40" s="319"/>
      <c r="K40" s="17"/>
      <c r="L40" s="17"/>
      <c r="M40" s="17"/>
      <c r="N40" s="17"/>
      <c r="O40" s="17"/>
      <c r="P40" s="17"/>
      <c r="Q40" s="17"/>
      <c r="R40" s="17"/>
      <c r="S40" s="17"/>
      <c r="T40" s="17"/>
      <c r="U40" s="17"/>
      <c r="V40" s="17"/>
      <c r="W40" s="17"/>
      <c r="X40" s="17"/>
      <c r="Y40" s="18"/>
      <c r="Z40" s="17"/>
      <c r="AA40" s="17"/>
    </row>
    <row r="41" spans="1:58" ht="14.25" customHeight="1">
      <c r="A41" s="146"/>
      <c r="B41" s="147"/>
      <c r="C41" s="146"/>
      <c r="D41" s="146"/>
      <c r="E41" s="147"/>
      <c r="F41" s="154"/>
      <c r="G41" s="153"/>
      <c r="H41" s="149"/>
      <c r="I41" s="149"/>
      <c r="J41" s="319"/>
      <c r="K41" s="17"/>
      <c r="L41" s="17"/>
      <c r="M41" s="17"/>
      <c r="N41" s="17"/>
      <c r="O41" s="17"/>
      <c r="P41" s="17"/>
      <c r="Q41" s="17"/>
      <c r="R41" s="17"/>
      <c r="S41" s="17"/>
      <c r="T41" s="17"/>
      <c r="U41" s="17"/>
      <c r="V41" s="17"/>
      <c r="W41" s="17"/>
      <c r="X41" s="17"/>
      <c r="Y41" s="18"/>
      <c r="Z41" s="17"/>
      <c r="AA41" s="17"/>
    </row>
    <row r="42" spans="1:58" ht="15.75" customHeight="1">
      <c r="A42" s="147"/>
      <c r="B42" s="147"/>
      <c r="C42" s="147"/>
      <c r="D42" s="147"/>
      <c r="E42" s="155"/>
      <c r="F42" s="154"/>
      <c r="G42" s="147"/>
      <c r="H42" s="149"/>
      <c r="I42" s="149"/>
      <c r="J42" s="319"/>
      <c r="K42" s="17"/>
      <c r="L42" s="17"/>
      <c r="M42" s="17"/>
      <c r="N42" s="17"/>
      <c r="O42" s="17"/>
      <c r="P42" s="17"/>
      <c r="Q42" s="17"/>
      <c r="R42" s="17"/>
      <c r="S42" s="17"/>
      <c r="T42" s="17"/>
      <c r="U42" s="17"/>
      <c r="V42" s="17"/>
      <c r="W42" s="17"/>
      <c r="X42" s="17"/>
      <c r="Y42" s="17"/>
      <c r="Z42" s="17"/>
      <c r="AA42" s="17"/>
    </row>
    <row r="43" spans="1:58" ht="15.75" customHeight="1">
      <c r="A43" s="147"/>
      <c r="B43" s="147"/>
      <c r="C43" s="147"/>
      <c r="D43" s="147"/>
      <c r="E43" s="155"/>
      <c r="F43" s="154"/>
      <c r="G43" s="147"/>
      <c r="H43" s="149"/>
      <c r="I43" s="149"/>
      <c r="J43" s="319"/>
      <c r="K43" s="17"/>
      <c r="L43" s="17"/>
      <c r="M43" s="17"/>
      <c r="N43" s="17"/>
      <c r="O43" s="17"/>
      <c r="P43" s="17"/>
      <c r="Q43" s="17"/>
      <c r="R43" s="17"/>
      <c r="S43" s="17"/>
      <c r="T43" s="17"/>
      <c r="U43" s="17"/>
      <c r="V43" s="17"/>
      <c r="W43" s="17"/>
      <c r="X43" s="17"/>
      <c r="Y43" s="17"/>
      <c r="Z43" s="17"/>
      <c r="AA43" s="17"/>
    </row>
    <row r="44" spans="1:58" ht="15.75" customHeight="1">
      <c r="A44" s="578"/>
      <c r="B44" s="582"/>
      <c r="C44" s="577"/>
      <c r="D44" s="578"/>
      <c r="E44" s="579"/>
      <c r="F44" s="579"/>
      <c r="G44" s="578"/>
      <c r="H44" s="320"/>
      <c r="I44" s="320"/>
      <c r="J44" s="321"/>
      <c r="K44" s="17"/>
      <c r="L44" s="17"/>
      <c r="M44" s="17"/>
      <c r="N44" s="17"/>
      <c r="O44" s="17"/>
      <c r="P44" s="17"/>
      <c r="Q44" s="17"/>
      <c r="R44" s="17"/>
      <c r="S44" s="17"/>
      <c r="T44" s="17"/>
      <c r="U44" s="17"/>
      <c r="V44" s="17"/>
      <c r="W44" s="17"/>
      <c r="X44" s="17"/>
      <c r="Y44" s="17"/>
      <c r="Z44" s="17"/>
      <c r="AA44" s="17"/>
    </row>
    <row r="45" spans="1:58" ht="15.75" customHeight="1">
      <c r="A45" s="19"/>
      <c r="B45" s="19"/>
      <c r="C45" s="19"/>
      <c r="D45" s="19"/>
      <c r="E45" s="19"/>
      <c r="F45" s="19"/>
      <c r="G45" s="18"/>
      <c r="H45" s="18"/>
      <c r="I45" s="18"/>
      <c r="J45" s="18"/>
      <c r="K45" s="18"/>
      <c r="L45" s="18"/>
      <c r="M45" s="18"/>
      <c r="N45" s="18"/>
      <c r="O45" s="18"/>
      <c r="P45" s="18"/>
      <c r="Q45" s="17"/>
      <c r="R45" s="18"/>
      <c r="S45" s="18"/>
      <c r="T45" s="18"/>
      <c r="U45" s="18"/>
      <c r="V45" s="18"/>
      <c r="W45" s="18"/>
      <c r="X45" s="18"/>
      <c r="Y45" s="18"/>
      <c r="Z45" s="18"/>
      <c r="AA45" s="18"/>
      <c r="AB45" s="18"/>
      <c r="AC45" s="18"/>
      <c r="AD45" s="18"/>
    </row>
    <row r="46" spans="1:58" ht="15.75" customHeight="1">
      <c r="A46" s="553" t="s">
        <v>344</v>
      </c>
      <c r="B46" s="543"/>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9"/>
      <c r="AC46" s="17"/>
      <c r="AD46" s="17"/>
    </row>
    <row r="47" spans="1:58" ht="15" customHeight="1">
      <c r="A47" s="139" t="s">
        <v>331</v>
      </c>
      <c r="B47" s="140" t="s">
        <v>332</v>
      </c>
      <c r="C47" s="139" t="s">
        <v>345</v>
      </c>
      <c r="D47" s="139" t="s">
        <v>346</v>
      </c>
      <c r="E47" s="139" t="s">
        <v>347</v>
      </c>
      <c r="F47" s="139" t="s">
        <v>348</v>
      </c>
      <c r="G47" s="139" t="s">
        <v>349</v>
      </c>
      <c r="H47" s="141" t="s">
        <v>337</v>
      </c>
      <c r="I47" s="734" t="s">
        <v>338</v>
      </c>
      <c r="J47" s="729"/>
      <c r="K47" s="735"/>
      <c r="L47" s="143"/>
      <c r="M47" s="143"/>
      <c r="N47" s="143"/>
      <c r="O47" s="143"/>
      <c r="P47" s="143"/>
      <c r="Q47" s="143"/>
      <c r="R47" s="143"/>
      <c r="S47" s="143"/>
      <c r="T47" s="143"/>
      <c r="U47" s="143"/>
      <c r="V47" s="140"/>
      <c r="W47" s="140"/>
      <c r="X47" s="140"/>
      <c r="Y47" s="140"/>
      <c r="Z47" s="144"/>
      <c r="AA47" s="140"/>
      <c r="AB47" s="140"/>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row>
    <row r="48" spans="1:58" ht="14.25" customHeight="1">
      <c r="A48" s="192" t="s">
        <v>1223</v>
      </c>
      <c r="B48" s="192" t="s">
        <v>1225</v>
      </c>
      <c r="C48" s="192" t="s">
        <v>1226</v>
      </c>
      <c r="D48" s="192" t="s">
        <v>54</v>
      </c>
      <c r="E48" s="222">
        <v>2</v>
      </c>
      <c r="F48" s="209">
        <v>3.5</v>
      </c>
      <c r="G48" s="192" t="s">
        <v>309</v>
      </c>
      <c r="H48" s="570"/>
      <c r="I48" s="736"/>
      <c r="J48" s="699"/>
      <c r="K48" s="737"/>
      <c r="L48" s="17"/>
      <c r="M48" s="17"/>
      <c r="N48" s="17"/>
      <c r="O48" s="17"/>
      <c r="P48" s="17"/>
      <c r="Q48" s="17"/>
      <c r="R48" s="17"/>
      <c r="S48" s="17"/>
      <c r="T48" s="17"/>
      <c r="U48" s="17"/>
      <c r="V48" s="17"/>
      <c r="W48" s="17"/>
      <c r="X48" s="17"/>
      <c r="Y48" s="17"/>
      <c r="Z48" s="18"/>
      <c r="AA48" s="17"/>
      <c r="AB48" s="17"/>
    </row>
    <row r="49" spans="1:30" ht="14.25" customHeight="1">
      <c r="A49" s="193" t="s">
        <v>1224</v>
      </c>
      <c r="B49" s="193" t="s">
        <v>1227</v>
      </c>
      <c r="C49" s="193" t="s">
        <v>1226</v>
      </c>
      <c r="D49" s="193" t="s">
        <v>54</v>
      </c>
      <c r="E49" s="198">
        <v>1</v>
      </c>
      <c r="F49" s="211">
        <v>2</v>
      </c>
      <c r="G49" s="193" t="s">
        <v>309</v>
      </c>
      <c r="H49" s="238"/>
      <c r="I49" s="699"/>
      <c r="J49" s="699"/>
      <c r="K49" s="737"/>
      <c r="L49" s="17"/>
      <c r="M49" s="17"/>
      <c r="N49" s="17"/>
      <c r="O49" s="17"/>
      <c r="P49" s="17"/>
      <c r="Q49" s="17"/>
      <c r="R49" s="17"/>
      <c r="S49" s="17"/>
      <c r="T49" s="17"/>
      <c r="U49" s="17"/>
      <c r="V49" s="17"/>
      <c r="W49" s="17"/>
      <c r="X49" s="17"/>
      <c r="Y49" s="17"/>
      <c r="Z49" s="18"/>
      <c r="AA49" s="17"/>
      <c r="AB49" s="17"/>
    </row>
    <row r="50" spans="1:30" ht="15.75" customHeight="1">
      <c r="A50" s="192" t="s">
        <v>1223</v>
      </c>
      <c r="B50" s="322">
        <v>45580</v>
      </c>
      <c r="C50" s="192"/>
      <c r="D50" s="192"/>
      <c r="E50" s="222">
        <v>1</v>
      </c>
      <c r="F50" s="221">
        <v>1.75</v>
      </c>
      <c r="G50" s="210" t="s">
        <v>353</v>
      </c>
      <c r="H50" s="192"/>
      <c r="I50" s="699"/>
      <c r="J50" s="699"/>
      <c r="K50" s="737"/>
      <c r="L50" s="17"/>
      <c r="M50" s="17"/>
      <c r="N50" s="17"/>
      <c r="O50" s="17"/>
      <c r="P50" s="17"/>
      <c r="Q50" s="17"/>
      <c r="R50" s="17"/>
      <c r="S50" s="17"/>
      <c r="T50" s="17"/>
      <c r="U50" s="17"/>
      <c r="V50" s="17"/>
      <c r="W50" s="17"/>
      <c r="X50" s="17"/>
      <c r="Y50" s="17"/>
      <c r="Z50" s="17"/>
      <c r="AA50" s="17"/>
      <c r="AB50" s="17"/>
    </row>
    <row r="51" spans="1:30" ht="15.75" customHeight="1">
      <c r="A51" s="633"/>
      <c r="B51" s="633"/>
      <c r="C51" s="633"/>
      <c r="D51" s="634"/>
      <c r="E51" s="633"/>
      <c r="F51" s="633"/>
      <c r="G51" s="633"/>
      <c r="H51" s="633"/>
      <c r="I51" s="699"/>
      <c r="J51" s="699"/>
      <c r="K51" s="737"/>
      <c r="L51" s="17"/>
      <c r="M51" s="17"/>
      <c r="N51" s="17"/>
      <c r="O51" s="17"/>
      <c r="P51" s="17"/>
      <c r="Q51" s="17"/>
      <c r="R51" s="17"/>
      <c r="S51" s="17"/>
      <c r="T51" s="17"/>
      <c r="U51" s="17"/>
      <c r="V51" s="17"/>
      <c r="W51" s="17"/>
      <c r="X51" s="17"/>
      <c r="Y51" s="17"/>
      <c r="Z51" s="17"/>
      <c r="AA51" s="17"/>
      <c r="AB51" s="17"/>
    </row>
    <row r="52" spans="1:30" ht="15.75" customHeight="1">
      <c r="A52" s="578"/>
      <c r="B52" s="582"/>
      <c r="C52" s="577"/>
      <c r="D52" s="577"/>
      <c r="E52" s="579"/>
      <c r="F52" s="579"/>
      <c r="G52" s="219"/>
      <c r="H52" s="578"/>
      <c r="I52" s="738"/>
      <c r="J52" s="738"/>
      <c r="K52" s="739"/>
      <c r="L52" s="17"/>
      <c r="M52" s="17"/>
      <c r="N52" s="17"/>
      <c r="O52" s="17"/>
      <c r="P52" s="17"/>
      <c r="Q52" s="17"/>
      <c r="R52" s="17"/>
      <c r="S52" s="17"/>
      <c r="T52" s="17"/>
      <c r="U52" s="17"/>
      <c r="V52" s="17"/>
      <c r="W52" s="17"/>
      <c r="X52" s="17"/>
      <c r="Y52" s="17"/>
      <c r="Z52" s="17"/>
      <c r="AA52" s="17"/>
      <c r="AB52" s="17"/>
    </row>
    <row r="53" spans="1:30" ht="15.75" customHeight="1">
      <c r="A53" s="16"/>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row>
    <row r="54" spans="1:30" ht="15.75" customHeight="1">
      <c r="A54" s="16"/>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row>
    <row r="55" spans="1:30" ht="15.75" customHeight="1">
      <c r="A55" s="159" t="s">
        <v>357</v>
      </c>
      <c r="B55" s="554"/>
      <c r="C55" s="554"/>
      <c r="D55" s="554"/>
      <c r="E55" s="554"/>
      <c r="F55" s="554"/>
      <c r="G55" s="554"/>
      <c r="H55" s="554"/>
      <c r="I55" s="554"/>
      <c r="J55" s="17"/>
      <c r="K55" s="17"/>
      <c r="L55" s="17"/>
      <c r="M55" s="17"/>
      <c r="N55" s="17"/>
      <c r="O55" s="17"/>
      <c r="P55" s="17"/>
      <c r="Q55" s="17"/>
      <c r="R55" s="17"/>
      <c r="S55" s="17"/>
      <c r="T55" s="17"/>
      <c r="U55" s="17"/>
      <c r="V55" s="17"/>
      <c r="W55" s="17"/>
      <c r="X55" s="17"/>
      <c r="Y55" s="17"/>
      <c r="Z55" s="17"/>
      <c r="AA55" s="17"/>
      <c r="AB55" s="17"/>
      <c r="AC55" s="17"/>
      <c r="AD55" s="17"/>
    </row>
    <row r="56" spans="1:30" ht="15.75" customHeight="1">
      <c r="A56" s="160" t="s">
        <v>358</v>
      </c>
      <c r="B56" s="16" t="s">
        <v>359</v>
      </c>
      <c r="C56" s="16" t="s">
        <v>360</v>
      </c>
      <c r="D56" s="16" t="s">
        <v>361</v>
      </c>
      <c r="E56" s="16" t="s">
        <v>362</v>
      </c>
      <c r="F56" s="16" t="s">
        <v>363</v>
      </c>
      <c r="G56" s="16" t="s">
        <v>364</v>
      </c>
      <c r="H56" s="16" t="s">
        <v>335</v>
      </c>
      <c r="I56" s="16" t="s">
        <v>365</v>
      </c>
      <c r="J56" s="16" t="s">
        <v>366</v>
      </c>
      <c r="K56" s="714" t="s">
        <v>367</v>
      </c>
      <c r="L56" s="729"/>
      <c r="M56" s="730"/>
      <c r="N56" s="16"/>
      <c r="O56" s="17"/>
      <c r="P56" s="17"/>
      <c r="Q56" s="17"/>
      <c r="R56" s="17"/>
      <c r="S56" s="17"/>
      <c r="T56" s="17"/>
      <c r="U56" s="17"/>
      <c r="V56" s="17"/>
      <c r="W56" s="17"/>
      <c r="X56" s="17"/>
      <c r="Y56" s="17"/>
      <c r="Z56" s="17"/>
      <c r="AA56" s="17"/>
      <c r="AB56" s="17"/>
    </row>
    <row r="57" spans="1:30" ht="15.75" customHeight="1">
      <c r="A57" s="208" t="s">
        <v>1223</v>
      </c>
      <c r="B57" s="208" t="s">
        <v>103</v>
      </c>
      <c r="C57" s="191">
        <v>40</v>
      </c>
      <c r="D57" s="191">
        <v>2</v>
      </c>
      <c r="E57" s="209">
        <v>3.5</v>
      </c>
      <c r="F57" s="209">
        <v>140</v>
      </c>
      <c r="G57" s="208" t="s">
        <v>1226</v>
      </c>
      <c r="H57" s="208" t="s">
        <v>54</v>
      </c>
      <c r="I57" s="214" t="s">
        <v>342</v>
      </c>
      <c r="J57" s="147"/>
      <c r="K57" s="723" t="s">
        <v>1228</v>
      </c>
      <c r="L57" s="699"/>
      <c r="M57" s="724"/>
      <c r="N57" s="17"/>
      <c r="O57" s="17"/>
      <c r="P57" s="17"/>
      <c r="Q57" s="17"/>
      <c r="R57" s="17"/>
      <c r="S57" s="17"/>
      <c r="T57" s="17"/>
      <c r="U57" s="17"/>
      <c r="V57" s="17"/>
      <c r="W57" s="17"/>
      <c r="X57" s="17"/>
      <c r="Y57" s="17"/>
      <c r="Z57" s="17"/>
      <c r="AA57" s="17"/>
      <c r="AB57" s="17"/>
    </row>
    <row r="58" spans="1:30" ht="15.75" customHeight="1">
      <c r="A58" s="193" t="s">
        <v>1224</v>
      </c>
      <c r="B58" s="199" t="s">
        <v>103</v>
      </c>
      <c r="C58" s="194">
        <v>40</v>
      </c>
      <c r="D58" s="194">
        <v>1</v>
      </c>
      <c r="E58" s="211">
        <v>2</v>
      </c>
      <c r="F58" s="211">
        <v>80</v>
      </c>
      <c r="G58" s="199" t="s">
        <v>1226</v>
      </c>
      <c r="H58" s="199" t="s">
        <v>54</v>
      </c>
      <c r="I58" s="216" t="s">
        <v>342</v>
      </c>
      <c r="J58" s="147"/>
      <c r="K58" s="725"/>
      <c r="L58" s="699"/>
      <c r="M58" s="724"/>
      <c r="N58" s="17"/>
      <c r="O58" s="17"/>
      <c r="P58" s="17"/>
      <c r="Q58" s="17"/>
      <c r="R58" s="17"/>
      <c r="S58" s="17"/>
      <c r="T58" s="17"/>
      <c r="U58" s="17"/>
      <c r="V58" s="17"/>
      <c r="W58" s="17"/>
      <c r="X58" s="17"/>
      <c r="Y58" s="17"/>
      <c r="Z58" s="17"/>
      <c r="AA58" s="17"/>
      <c r="AB58" s="17"/>
    </row>
    <row r="59" spans="1:30" ht="14.25" customHeight="1">
      <c r="A59" s="172"/>
      <c r="B59" s="154"/>
      <c r="C59" s="147"/>
      <c r="D59" s="147"/>
      <c r="E59" s="154"/>
      <c r="F59" s="154">
        <f>'Linea Recta'!$E59*'Linea Recta'!$C59</f>
        <v>0</v>
      </c>
      <c r="G59" s="231"/>
      <c r="H59" s="154"/>
      <c r="I59" s="217">
        <f t="shared" ref="I59:I69" si="2">IF(H59 = "PT-V","n/a",IF(H59 = "PT","n/a",IF(H59 = "RT","n/a",IF(OR(H59 = "Extern",H59 = "PT-ZZP"), "Please fill in", 0))))</f>
        <v>0</v>
      </c>
      <c r="J59" s="147"/>
      <c r="K59" s="725"/>
      <c r="L59" s="699"/>
      <c r="M59" s="724"/>
      <c r="N59" s="17"/>
      <c r="O59" s="17"/>
      <c r="P59" s="17"/>
      <c r="Q59" s="17"/>
      <c r="R59" s="17"/>
      <c r="S59" s="17"/>
      <c r="T59" s="17"/>
      <c r="U59" s="17"/>
      <c r="V59" s="17"/>
      <c r="W59" s="17"/>
      <c r="X59" s="17"/>
      <c r="Y59" s="17"/>
      <c r="Z59" s="17"/>
      <c r="AA59" s="17"/>
      <c r="AB59" s="17"/>
    </row>
    <row r="60" spans="1:30" ht="15.75" customHeight="1">
      <c r="A60" s="172"/>
      <c r="B60" s="154"/>
      <c r="C60" s="147"/>
      <c r="D60" s="147"/>
      <c r="E60" s="154"/>
      <c r="F60" s="154">
        <f>'Linea Recta'!$E60*'Linea Recta'!$C60</f>
        <v>0</v>
      </c>
      <c r="G60" s="231"/>
      <c r="H60" s="154"/>
      <c r="I60" s="217">
        <f t="shared" si="2"/>
        <v>0</v>
      </c>
      <c r="J60" s="147"/>
      <c r="K60" s="725"/>
      <c r="L60" s="699"/>
      <c r="M60" s="724"/>
      <c r="N60" s="17"/>
      <c r="O60" s="17"/>
      <c r="P60" s="17"/>
      <c r="Q60" s="17"/>
      <c r="R60" s="17"/>
      <c r="S60" s="17"/>
      <c r="T60" s="17"/>
      <c r="U60" s="17"/>
      <c r="V60" s="17"/>
      <c r="W60" s="17"/>
      <c r="X60" s="17"/>
      <c r="Y60" s="17"/>
      <c r="Z60" s="17"/>
      <c r="AA60" s="17"/>
      <c r="AB60" s="17"/>
    </row>
    <row r="61" spans="1:30" ht="15.75" customHeight="1">
      <c r="A61" s="172"/>
      <c r="B61" s="154"/>
      <c r="C61" s="147"/>
      <c r="D61" s="147"/>
      <c r="E61" s="154"/>
      <c r="F61" s="154">
        <f>'Linea Recta'!$E61*'Linea Recta'!$C61</f>
        <v>0</v>
      </c>
      <c r="G61" s="154"/>
      <c r="H61" s="154"/>
      <c r="I61" s="217">
        <f t="shared" si="2"/>
        <v>0</v>
      </c>
      <c r="J61" s="147"/>
      <c r="K61" s="725"/>
      <c r="L61" s="699"/>
      <c r="M61" s="724"/>
      <c r="N61" s="17"/>
      <c r="O61" s="17"/>
      <c r="P61" s="17"/>
      <c r="Q61" s="17"/>
      <c r="R61" s="17"/>
      <c r="S61" s="17"/>
      <c r="T61" s="17"/>
      <c r="U61" s="17"/>
      <c r="V61" s="17"/>
      <c r="W61" s="17"/>
      <c r="X61" s="17"/>
      <c r="Y61" s="17"/>
      <c r="Z61" s="17"/>
      <c r="AA61" s="17"/>
      <c r="AB61" s="17"/>
    </row>
    <row r="62" spans="1:30" ht="15.75" customHeight="1">
      <c r="A62" s="633"/>
      <c r="B62" s="633"/>
      <c r="C62" s="635"/>
      <c r="D62" s="635"/>
      <c r="E62" s="635"/>
      <c r="F62" s="154">
        <f>'Linea Recta'!$E62*'Linea Recta'!$C62</f>
        <v>0</v>
      </c>
      <c r="G62" s="231"/>
      <c r="H62" s="633"/>
      <c r="I62" s="217">
        <f t="shared" si="2"/>
        <v>0</v>
      </c>
      <c r="J62" s="147"/>
      <c r="K62" s="725"/>
      <c r="L62" s="699"/>
      <c r="M62" s="724"/>
      <c r="N62" s="17"/>
      <c r="O62" s="17"/>
      <c r="P62" s="17"/>
      <c r="Q62" s="17"/>
      <c r="R62" s="17"/>
      <c r="S62" s="17"/>
      <c r="T62" s="17"/>
      <c r="U62" s="17"/>
      <c r="V62" s="17"/>
      <c r="W62" s="17"/>
      <c r="X62" s="17"/>
      <c r="Y62" s="17"/>
      <c r="Z62" s="17"/>
      <c r="AA62" s="17"/>
      <c r="AB62" s="17"/>
    </row>
    <row r="63" spans="1:30" ht="15.75" customHeight="1">
      <c r="A63" s="172"/>
      <c r="B63" s="154"/>
      <c r="C63" s="154"/>
      <c r="D63" s="154"/>
      <c r="E63" s="154"/>
      <c r="F63" s="154">
        <f>'Linea Recta'!$E63*'Linea Recta'!$C63</f>
        <v>0</v>
      </c>
      <c r="G63" s="154"/>
      <c r="H63" s="154"/>
      <c r="I63" s="217">
        <f t="shared" si="2"/>
        <v>0</v>
      </c>
      <c r="J63" s="147"/>
      <c r="K63" s="725"/>
      <c r="L63" s="699"/>
      <c r="M63" s="724"/>
      <c r="N63" s="17"/>
      <c r="O63" s="17"/>
      <c r="P63" s="17"/>
      <c r="Q63" s="17"/>
      <c r="R63" s="17"/>
      <c r="S63" s="17"/>
      <c r="T63" s="17"/>
      <c r="U63" s="17"/>
      <c r="V63" s="17"/>
      <c r="W63" s="17"/>
      <c r="X63" s="17"/>
      <c r="Y63" s="17"/>
      <c r="Z63" s="17"/>
      <c r="AA63" s="17"/>
      <c r="AB63" s="17"/>
    </row>
    <row r="64" spans="1:30" ht="15.75" customHeight="1">
      <c r="A64" s="172"/>
      <c r="B64" s="154"/>
      <c r="C64" s="154"/>
      <c r="D64" s="154"/>
      <c r="E64" s="154"/>
      <c r="F64" s="154">
        <f>'Linea Recta'!$E64*'Linea Recta'!$C64</f>
        <v>0</v>
      </c>
      <c r="G64" s="154"/>
      <c r="H64" s="154"/>
      <c r="I64" s="217">
        <f t="shared" si="2"/>
        <v>0</v>
      </c>
      <c r="J64" s="147"/>
      <c r="K64" s="725"/>
      <c r="L64" s="699"/>
      <c r="M64" s="724"/>
      <c r="N64" s="17"/>
      <c r="O64" s="17"/>
      <c r="P64" s="17"/>
      <c r="Q64" s="17"/>
      <c r="R64" s="17"/>
      <c r="S64" s="17"/>
      <c r="T64" s="17"/>
      <c r="U64" s="17"/>
      <c r="V64" s="17"/>
      <c r="W64" s="17"/>
      <c r="X64" s="17"/>
      <c r="Y64" s="17"/>
      <c r="Z64" s="17"/>
      <c r="AA64" s="17"/>
      <c r="AB64" s="17"/>
    </row>
    <row r="65" spans="1:30" ht="15.75" customHeight="1">
      <c r="A65" s="172"/>
      <c r="B65" s="154"/>
      <c r="C65" s="154"/>
      <c r="D65" s="154"/>
      <c r="E65" s="154"/>
      <c r="F65" s="154">
        <f>'Linea Recta'!$E65*'Linea Recta'!$C65</f>
        <v>0</v>
      </c>
      <c r="G65" s="154"/>
      <c r="H65" s="154"/>
      <c r="I65" s="217">
        <f t="shared" si="2"/>
        <v>0</v>
      </c>
      <c r="J65" s="147"/>
      <c r="K65" s="725"/>
      <c r="L65" s="699"/>
      <c r="M65" s="724"/>
      <c r="N65" s="17"/>
      <c r="O65" s="17"/>
      <c r="P65" s="17"/>
      <c r="Q65" s="17"/>
      <c r="R65" s="17"/>
      <c r="S65" s="17"/>
      <c r="T65" s="17"/>
      <c r="U65" s="17"/>
      <c r="V65" s="17"/>
      <c r="W65" s="17"/>
      <c r="X65" s="17"/>
      <c r="Y65" s="17"/>
      <c r="Z65" s="17"/>
      <c r="AA65" s="17"/>
      <c r="AB65" s="17"/>
    </row>
    <row r="66" spans="1:30" ht="15.75" customHeight="1">
      <c r="A66" s="147"/>
      <c r="B66" s="154"/>
      <c r="C66" s="147"/>
      <c r="D66" s="147"/>
      <c r="E66" s="154"/>
      <c r="F66" s="154">
        <f>'Linea Recta'!$E66*'Linea Recta'!$C66</f>
        <v>0</v>
      </c>
      <c r="G66" s="147"/>
      <c r="H66" s="154"/>
      <c r="I66" s="217">
        <f t="shared" si="2"/>
        <v>0</v>
      </c>
      <c r="J66" s="147"/>
      <c r="K66" s="725"/>
      <c r="L66" s="699"/>
      <c r="M66" s="724"/>
      <c r="N66" s="17"/>
      <c r="O66" s="17"/>
      <c r="P66" s="17"/>
      <c r="Q66" s="17"/>
      <c r="R66" s="17"/>
      <c r="S66" s="17"/>
      <c r="T66" s="17"/>
      <c r="U66" s="17"/>
      <c r="V66" s="17"/>
      <c r="W66" s="17"/>
      <c r="X66" s="17"/>
      <c r="Y66" s="17"/>
      <c r="Z66" s="17"/>
      <c r="AA66" s="17"/>
      <c r="AB66" s="17"/>
    </row>
    <row r="67" spans="1:30" ht="15.75" customHeight="1">
      <c r="A67" s="147"/>
      <c r="B67" s="154"/>
      <c r="C67" s="147"/>
      <c r="D67" s="147"/>
      <c r="E67" s="154"/>
      <c r="F67" s="154">
        <f>'Linea Recta'!$E67*'Linea Recta'!$C67</f>
        <v>0</v>
      </c>
      <c r="G67" s="147"/>
      <c r="H67" s="154"/>
      <c r="I67" s="217">
        <f t="shared" si="2"/>
        <v>0</v>
      </c>
      <c r="J67" s="147"/>
      <c r="K67" s="725"/>
      <c r="L67" s="699"/>
      <c r="M67" s="724"/>
      <c r="N67" s="17"/>
      <c r="O67" s="17"/>
      <c r="P67" s="17"/>
      <c r="Q67" s="17"/>
      <c r="R67" s="17"/>
      <c r="S67" s="17"/>
      <c r="T67" s="17"/>
      <c r="U67" s="17"/>
      <c r="V67" s="17"/>
      <c r="W67" s="17"/>
      <c r="X67" s="17"/>
      <c r="Y67" s="17"/>
      <c r="Z67" s="17"/>
      <c r="AA67" s="17"/>
      <c r="AB67" s="17"/>
    </row>
    <row r="68" spans="1:30" ht="15.75" customHeight="1">
      <c r="A68" s="147"/>
      <c r="B68" s="154"/>
      <c r="C68" s="147"/>
      <c r="D68" s="147"/>
      <c r="E68" s="154"/>
      <c r="F68" s="154">
        <f>'Linea Recta'!$E68*'Linea Recta'!$C68</f>
        <v>0</v>
      </c>
      <c r="G68" s="147"/>
      <c r="H68" s="154"/>
      <c r="I68" s="217">
        <f t="shared" si="2"/>
        <v>0</v>
      </c>
      <c r="J68" s="147"/>
      <c r="K68" s="725"/>
      <c r="L68" s="699"/>
      <c r="M68" s="724"/>
      <c r="N68" s="17"/>
      <c r="O68" s="17"/>
      <c r="P68" s="17"/>
      <c r="Q68" s="17"/>
      <c r="R68" s="17"/>
      <c r="S68" s="17"/>
      <c r="T68" s="17"/>
      <c r="U68" s="17"/>
      <c r="V68" s="17"/>
      <c r="W68" s="17"/>
      <c r="X68" s="17"/>
      <c r="Y68" s="17"/>
      <c r="Z68" s="17"/>
      <c r="AA68" s="17"/>
      <c r="AB68" s="17"/>
    </row>
    <row r="69" spans="1:30" ht="15.75" customHeight="1">
      <c r="A69" s="218"/>
      <c r="B69" s="154"/>
      <c r="C69" s="577"/>
      <c r="D69" s="578"/>
      <c r="E69" s="579"/>
      <c r="F69" s="579">
        <f>'Linea Recta'!$E69*'Linea Recta'!$C69</f>
        <v>0</v>
      </c>
      <c r="G69" s="219"/>
      <c r="H69" s="219"/>
      <c r="I69" s="220">
        <f t="shared" si="2"/>
        <v>0</v>
      </c>
      <c r="J69" s="578"/>
      <c r="K69" s="726"/>
      <c r="L69" s="717"/>
      <c r="M69" s="727"/>
      <c r="N69" s="17"/>
      <c r="O69" s="17"/>
      <c r="P69" s="17"/>
      <c r="Q69" s="17"/>
      <c r="R69" s="17"/>
      <c r="S69" s="17"/>
      <c r="T69" s="17"/>
      <c r="U69" s="17"/>
      <c r="V69" s="17"/>
      <c r="W69" s="17"/>
      <c r="X69" s="17"/>
      <c r="Y69" s="17"/>
      <c r="Z69" s="17"/>
      <c r="AA69" s="17"/>
      <c r="AB69" s="17"/>
    </row>
    <row r="70" spans="1:30"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row>
    <row r="71" spans="1:30" ht="15.75" customHeight="1">
      <c r="A71" s="560" t="s">
        <v>382</v>
      </c>
      <c r="B71" s="17"/>
      <c r="C71" s="17"/>
      <c r="D71" s="17"/>
      <c r="E71" s="17"/>
      <c r="F71" s="17"/>
      <c r="G71" s="17"/>
      <c r="H71" s="17"/>
      <c r="I71" s="169"/>
      <c r="J71" s="169"/>
      <c r="K71" s="169"/>
      <c r="L71" s="169"/>
      <c r="M71" s="17"/>
      <c r="N71" s="17"/>
      <c r="O71" s="17"/>
      <c r="P71" s="17"/>
      <c r="Q71" s="17"/>
      <c r="R71" s="17"/>
      <c r="S71" s="17"/>
      <c r="T71" s="17"/>
      <c r="U71" s="17"/>
      <c r="V71" s="17"/>
      <c r="W71" s="17"/>
      <c r="X71" s="17"/>
      <c r="Y71" s="17"/>
      <c r="Z71" s="17"/>
      <c r="AA71" s="17"/>
      <c r="AB71" s="17"/>
      <c r="AC71" s="17"/>
      <c r="AD71" s="17"/>
    </row>
    <row r="72" spans="1:30" ht="15.75" customHeight="1">
      <c r="A72" s="170" t="s">
        <v>358</v>
      </c>
      <c r="B72" s="161" t="s">
        <v>383</v>
      </c>
      <c r="C72" s="161" t="s">
        <v>384</v>
      </c>
      <c r="D72" s="161" t="s">
        <v>385</v>
      </c>
      <c r="E72" s="161" t="s">
        <v>386</v>
      </c>
      <c r="F72" s="161" t="s">
        <v>387</v>
      </c>
      <c r="G72" s="161" t="s">
        <v>388</v>
      </c>
      <c r="H72" s="161" t="s">
        <v>365</v>
      </c>
      <c r="I72" s="16" t="s">
        <v>389</v>
      </c>
      <c r="J72" s="728" t="s">
        <v>390</v>
      </c>
      <c r="K72" s="729"/>
      <c r="L72" s="729"/>
      <c r="M72" s="729"/>
      <c r="N72" s="730"/>
      <c r="O72" s="712" t="s">
        <v>322</v>
      </c>
      <c r="P72" s="713"/>
      <c r="Q72" s="17"/>
      <c r="R72" s="17"/>
      <c r="S72" s="17"/>
      <c r="T72" s="17"/>
      <c r="U72" s="17"/>
      <c r="V72" s="17"/>
      <c r="W72" s="17"/>
      <c r="X72" s="17"/>
      <c r="Y72" s="17"/>
      <c r="Z72" s="17"/>
      <c r="AA72" s="17"/>
    </row>
    <row r="73" spans="1:30" ht="15.75" customHeight="1">
      <c r="A73" s="213" t="s">
        <v>1229</v>
      </c>
      <c r="B73" s="192" t="s">
        <v>68</v>
      </c>
      <c r="C73" s="192" t="s">
        <v>399</v>
      </c>
      <c r="D73" s="221">
        <v>1.75</v>
      </c>
      <c r="E73" s="222">
        <v>40</v>
      </c>
      <c r="F73" s="221">
        <v>70</v>
      </c>
      <c r="G73" s="223"/>
      <c r="H73" s="224" t="s">
        <v>393</v>
      </c>
      <c r="I73" s="580"/>
      <c r="J73" s="731"/>
      <c r="K73" s="699"/>
      <c r="L73" s="699"/>
      <c r="M73" s="699"/>
      <c r="N73" s="724"/>
      <c r="O73" s="732" t="s">
        <v>395</v>
      </c>
      <c r="P73" s="733"/>
      <c r="Q73" s="17"/>
      <c r="R73" s="17"/>
      <c r="S73" s="17"/>
      <c r="T73" s="17"/>
      <c r="U73" s="17"/>
      <c r="V73" s="17"/>
      <c r="W73" s="17"/>
      <c r="X73" s="17"/>
      <c r="Y73" s="17"/>
      <c r="Z73" s="17"/>
      <c r="AA73" s="17"/>
    </row>
    <row r="74" spans="1:30" ht="15.75" customHeight="1">
      <c r="A74" s="193" t="s">
        <v>1229</v>
      </c>
      <c r="B74" s="193" t="s">
        <v>68</v>
      </c>
      <c r="C74" s="193" t="s">
        <v>399</v>
      </c>
      <c r="D74" s="225">
        <v>1.75</v>
      </c>
      <c r="E74" s="198">
        <v>40</v>
      </c>
      <c r="F74" s="225">
        <v>70</v>
      </c>
      <c r="G74" s="195"/>
      <c r="H74" s="226" t="s">
        <v>393</v>
      </c>
      <c r="I74" s="581"/>
      <c r="J74" s="725"/>
      <c r="K74" s="699"/>
      <c r="L74" s="699"/>
      <c r="M74" s="699"/>
      <c r="N74" s="724"/>
      <c r="O74" s="725"/>
      <c r="P74" s="699"/>
      <c r="Q74" s="17"/>
      <c r="R74" s="17"/>
      <c r="S74" s="17"/>
      <c r="T74" s="17"/>
      <c r="U74" s="17"/>
      <c r="V74" s="17"/>
      <c r="W74" s="17"/>
      <c r="X74" s="17"/>
      <c r="Y74" s="17"/>
      <c r="Z74" s="17"/>
      <c r="AA74" s="17"/>
    </row>
    <row r="75" spans="1:30" ht="15.75" customHeight="1">
      <c r="A75" s="323" t="s">
        <v>1229</v>
      </c>
      <c r="B75" s="192" t="s">
        <v>68</v>
      </c>
      <c r="C75" s="192" t="s">
        <v>397</v>
      </c>
      <c r="D75" s="221">
        <v>1.75</v>
      </c>
      <c r="E75" s="222">
        <v>40</v>
      </c>
      <c r="F75" s="221">
        <v>70</v>
      </c>
      <c r="G75" s="223"/>
      <c r="H75" s="224" t="s">
        <v>393</v>
      </c>
      <c r="I75" s="580"/>
      <c r="J75" s="725"/>
      <c r="K75" s="699"/>
      <c r="L75" s="699"/>
      <c r="M75" s="699"/>
      <c r="N75" s="724"/>
      <c r="O75" s="725"/>
      <c r="P75" s="699"/>
      <c r="Q75" s="17"/>
      <c r="R75" s="17"/>
      <c r="S75" s="17"/>
      <c r="T75" s="17"/>
      <c r="U75" s="17"/>
      <c r="V75" s="17"/>
      <c r="W75" s="17"/>
      <c r="X75" s="17"/>
      <c r="Y75" s="17"/>
      <c r="Z75" s="17"/>
      <c r="AA75" s="17"/>
    </row>
    <row r="76" spans="1:30" ht="15.75" customHeight="1">
      <c r="A76" s="215" t="s">
        <v>1230</v>
      </c>
      <c r="B76" s="193" t="s">
        <v>68</v>
      </c>
      <c r="C76" s="193" t="s">
        <v>397</v>
      </c>
      <c r="D76" s="225">
        <v>2</v>
      </c>
      <c r="E76" s="198">
        <v>40</v>
      </c>
      <c r="F76" s="225">
        <v>80</v>
      </c>
      <c r="G76" s="195"/>
      <c r="H76" s="226" t="s">
        <v>393</v>
      </c>
      <c r="I76" s="581"/>
      <c r="J76" s="725"/>
      <c r="K76" s="699"/>
      <c r="L76" s="699"/>
      <c r="M76" s="699"/>
      <c r="N76" s="724"/>
      <c r="O76" s="725"/>
      <c r="P76" s="699"/>
      <c r="Q76" s="17"/>
      <c r="R76" s="17"/>
      <c r="S76" s="17"/>
      <c r="T76" s="17"/>
      <c r="U76" s="17"/>
      <c r="V76" s="17"/>
      <c r="W76" s="17"/>
      <c r="X76" s="17"/>
      <c r="Y76" s="17"/>
      <c r="Z76" s="17"/>
      <c r="AA76" s="17"/>
    </row>
    <row r="77" spans="1:30" ht="15.75" customHeight="1">
      <c r="A77" s="192" t="s">
        <v>105</v>
      </c>
      <c r="B77" s="192" t="s">
        <v>68</v>
      </c>
      <c r="C77" s="192" t="s">
        <v>398</v>
      </c>
      <c r="D77" s="221">
        <v>2</v>
      </c>
      <c r="E77" s="222">
        <v>40</v>
      </c>
      <c r="F77" s="221">
        <v>80</v>
      </c>
      <c r="G77" s="223"/>
      <c r="H77" s="224"/>
      <c r="I77" s="580"/>
      <c r="J77" s="725"/>
      <c r="K77" s="699"/>
      <c r="L77" s="699"/>
      <c r="M77" s="699"/>
      <c r="N77" s="724"/>
      <c r="O77" s="725"/>
      <c r="P77" s="699"/>
      <c r="Q77" s="17"/>
      <c r="R77" s="17"/>
      <c r="S77" s="17"/>
      <c r="T77" s="17"/>
      <c r="U77" s="17"/>
      <c r="V77" s="17"/>
      <c r="W77" s="17"/>
      <c r="X77" s="17"/>
      <c r="Y77" s="17"/>
      <c r="Z77" s="17"/>
      <c r="AA77" s="17"/>
    </row>
    <row r="78" spans="1:30" ht="15.75" customHeight="1">
      <c r="A78" s="324" t="s">
        <v>1229</v>
      </c>
      <c r="B78" s="17" t="s">
        <v>92</v>
      </c>
      <c r="C78" s="193" t="s">
        <v>400</v>
      </c>
      <c r="D78" s="225">
        <v>1.5</v>
      </c>
      <c r="E78" s="194">
        <v>5</v>
      </c>
      <c r="F78" s="225">
        <v>7.5</v>
      </c>
      <c r="G78" s="193"/>
      <c r="H78" s="224">
        <f t="shared" ref="H78:H79" si="3">45*1.21</f>
        <v>54.449999999999996</v>
      </c>
      <c r="I78" s="241"/>
      <c r="J78" s="725"/>
      <c r="K78" s="699"/>
      <c r="L78" s="699"/>
      <c r="M78" s="699"/>
      <c r="N78" s="724"/>
      <c r="O78" s="725"/>
      <c r="P78" s="699"/>
      <c r="Q78" s="17"/>
      <c r="R78" s="17"/>
      <c r="S78" s="17"/>
      <c r="T78" s="17"/>
      <c r="U78" s="17"/>
      <c r="V78" s="17"/>
      <c r="W78" s="17"/>
      <c r="X78" s="17"/>
      <c r="Y78" s="17"/>
      <c r="Z78" s="17"/>
      <c r="AA78" s="17"/>
    </row>
    <row r="79" spans="1:30" ht="15.75" customHeight="1">
      <c r="A79" s="323" t="s">
        <v>1229</v>
      </c>
      <c r="B79" s="17" t="s">
        <v>92</v>
      </c>
      <c r="C79" s="192" t="s">
        <v>396</v>
      </c>
      <c r="D79" s="209">
        <v>1.5</v>
      </c>
      <c r="E79" s="222">
        <v>5</v>
      </c>
      <c r="F79" s="221">
        <v>7.5</v>
      </c>
      <c r="G79" s="595"/>
      <c r="H79" s="224">
        <f t="shared" si="3"/>
        <v>54.449999999999996</v>
      </c>
      <c r="I79" s="580"/>
      <c r="J79" s="725"/>
      <c r="K79" s="699"/>
      <c r="L79" s="699"/>
      <c r="M79" s="699"/>
      <c r="N79" s="724"/>
      <c r="O79" s="725"/>
      <c r="P79" s="699"/>
      <c r="Q79" s="17"/>
      <c r="R79" s="17"/>
      <c r="S79" s="17"/>
      <c r="T79" s="17"/>
      <c r="U79" s="17"/>
      <c r="V79" s="17"/>
      <c r="W79" s="17"/>
      <c r="X79" s="17"/>
      <c r="Y79" s="17"/>
      <c r="Z79" s="17"/>
      <c r="AA79" s="17"/>
    </row>
    <row r="80" spans="1:30" ht="15.75" customHeight="1">
      <c r="A80" s="172"/>
      <c r="B80" s="147"/>
      <c r="C80" s="147"/>
      <c r="D80" s="154"/>
      <c r="E80" s="155"/>
      <c r="F80" s="156">
        <f>'Linea Recta'!$D80*'Linea Recta'!$E80</f>
        <v>0</v>
      </c>
      <c r="G80" s="155"/>
      <c r="H80" s="173" t="str">
        <f>IF('Linea Recta'!$B80= "","-",IF('Linea Recta'!$B80= "External","Specify location tariff", "Campus buy-off"))</f>
        <v>-</v>
      </c>
      <c r="I80" s="173"/>
      <c r="J80" s="725"/>
      <c r="K80" s="699"/>
      <c r="L80" s="699"/>
      <c r="M80" s="699"/>
      <c r="N80" s="724"/>
      <c r="O80" s="725"/>
      <c r="P80" s="699"/>
      <c r="Q80" s="17"/>
      <c r="R80" s="17"/>
      <c r="S80" s="17"/>
      <c r="T80" s="17"/>
      <c r="U80" s="17"/>
      <c r="V80" s="17"/>
      <c r="W80" s="17"/>
      <c r="X80" s="17"/>
      <c r="Y80" s="17"/>
      <c r="Z80" s="17"/>
      <c r="AA80" s="17"/>
    </row>
    <row r="81" spans="1:30" ht="15.75" customHeight="1">
      <c r="A81" s="147"/>
      <c r="B81" s="147"/>
      <c r="C81" s="147"/>
      <c r="D81" s="154"/>
      <c r="E81" s="155"/>
      <c r="F81" s="156">
        <f>'Linea Recta'!$D81*'Linea Recta'!$E81</f>
        <v>0</v>
      </c>
      <c r="G81" s="155"/>
      <c r="H81" s="173" t="str">
        <f>IF('Linea Recta'!$B81= "","-",IF('Linea Recta'!$B81= "External","Specify location tariff", "Campus buy-off"))</f>
        <v>-</v>
      </c>
      <c r="I81" s="173"/>
      <c r="J81" s="725"/>
      <c r="K81" s="699"/>
      <c r="L81" s="699"/>
      <c r="M81" s="699"/>
      <c r="N81" s="724"/>
      <c r="O81" s="725"/>
      <c r="P81" s="699"/>
      <c r="Q81" s="17"/>
      <c r="R81" s="17"/>
      <c r="S81" s="17"/>
      <c r="T81" s="17"/>
      <c r="U81" s="17"/>
      <c r="V81" s="17"/>
      <c r="W81" s="17"/>
      <c r="X81" s="17"/>
      <c r="Y81" s="17"/>
      <c r="Z81" s="17"/>
      <c r="AA81" s="17"/>
    </row>
    <row r="82" spans="1:30" ht="15.75" customHeight="1">
      <c r="A82" s="147"/>
      <c r="B82" s="147"/>
      <c r="C82" s="147"/>
      <c r="D82" s="154"/>
      <c r="E82" s="155"/>
      <c r="F82" s="156">
        <f>'Linea Recta'!$D82*'Linea Recta'!$E82</f>
        <v>0</v>
      </c>
      <c r="G82" s="155"/>
      <c r="H82" s="173" t="str">
        <f>IF('Linea Recta'!$B82= "","-",IF('Linea Recta'!$B82= "External","Specify location tariff", "Campus buy-off"))</f>
        <v>-</v>
      </c>
      <c r="I82" s="173"/>
      <c r="J82" s="725"/>
      <c r="K82" s="699"/>
      <c r="L82" s="699"/>
      <c r="M82" s="699"/>
      <c r="N82" s="724"/>
      <c r="O82" s="725"/>
      <c r="P82" s="699"/>
      <c r="Q82" s="17"/>
      <c r="R82" s="17"/>
      <c r="S82" s="17"/>
      <c r="T82" s="17"/>
      <c r="U82" s="17"/>
      <c r="V82" s="17"/>
      <c r="W82" s="17"/>
      <c r="X82" s="17"/>
      <c r="Y82" s="17"/>
      <c r="Z82" s="17"/>
      <c r="AA82" s="17"/>
    </row>
    <row r="83" spans="1:30" ht="15.75" customHeight="1">
      <c r="A83" s="147"/>
      <c r="B83" s="147"/>
      <c r="C83" s="147"/>
      <c r="D83" s="154"/>
      <c r="E83" s="155"/>
      <c r="F83" s="156">
        <f>'Linea Recta'!$D83*'Linea Recta'!$E83</f>
        <v>0</v>
      </c>
      <c r="G83" s="155"/>
      <c r="H83" s="173" t="str">
        <f>IF('Linea Recta'!$B83= "","-",IF('Linea Recta'!$B83= "External","Specify location tariff", "Campus buy-off"))</f>
        <v>-</v>
      </c>
      <c r="I83" s="173"/>
      <c r="J83" s="725"/>
      <c r="K83" s="699"/>
      <c r="L83" s="699"/>
      <c r="M83" s="699"/>
      <c r="N83" s="724"/>
      <c r="O83" s="725"/>
      <c r="P83" s="699"/>
      <c r="Q83" s="17"/>
      <c r="R83" s="17"/>
      <c r="S83" s="17"/>
      <c r="T83" s="17"/>
      <c r="U83" s="17"/>
      <c r="V83" s="17"/>
      <c r="W83" s="17"/>
      <c r="X83" s="17"/>
      <c r="Y83" s="17"/>
      <c r="Z83" s="17"/>
      <c r="AA83" s="17"/>
    </row>
    <row r="84" spans="1:30" ht="15.75" customHeight="1">
      <c r="A84" s="147"/>
      <c r="B84" s="147"/>
      <c r="C84" s="147"/>
      <c r="D84" s="154"/>
      <c r="E84" s="155"/>
      <c r="F84" s="156">
        <f>'Linea Recta'!$D84*'Linea Recta'!$E84</f>
        <v>0</v>
      </c>
      <c r="G84" s="155"/>
      <c r="H84" s="173" t="str">
        <f>IF('Linea Recta'!$B84= "","-",IF('Linea Recta'!$B84= "External","Specify location tariff", "Campus buy-off"))</f>
        <v>-</v>
      </c>
      <c r="I84" s="173"/>
      <c r="J84" s="725"/>
      <c r="K84" s="699"/>
      <c r="L84" s="699"/>
      <c r="M84" s="699"/>
      <c r="N84" s="724"/>
      <c r="O84" s="725"/>
      <c r="P84" s="699"/>
      <c r="Q84" s="17"/>
      <c r="R84" s="17"/>
      <c r="S84" s="17"/>
      <c r="T84" s="17"/>
      <c r="U84" s="17"/>
      <c r="V84" s="17"/>
      <c r="W84" s="17"/>
      <c r="X84" s="17"/>
      <c r="Y84" s="17"/>
      <c r="Z84" s="17"/>
      <c r="AA84" s="17"/>
    </row>
    <row r="85" spans="1:30" ht="15.75" customHeight="1">
      <c r="A85" s="147"/>
      <c r="B85" s="147"/>
      <c r="C85" s="147"/>
      <c r="D85" s="154"/>
      <c r="E85" s="155"/>
      <c r="F85" s="156">
        <f>'Linea Recta'!$D85*'Linea Recta'!$E85</f>
        <v>0</v>
      </c>
      <c r="G85" s="155"/>
      <c r="H85" s="173" t="str">
        <f>IF('Linea Recta'!$B85= "","-",IF('Linea Recta'!$B85= "External","Specify location tariff", "Campus buy-off"))</f>
        <v>-</v>
      </c>
      <c r="I85" s="173"/>
      <c r="J85" s="725"/>
      <c r="K85" s="699"/>
      <c r="L85" s="699"/>
      <c r="M85" s="699"/>
      <c r="N85" s="724"/>
      <c r="O85" s="725"/>
      <c r="P85" s="699"/>
      <c r="Q85" s="17"/>
      <c r="R85" s="17"/>
      <c r="S85" s="17"/>
      <c r="T85" s="17"/>
      <c r="U85" s="17"/>
      <c r="V85" s="17"/>
      <c r="W85" s="17"/>
      <c r="X85" s="17"/>
      <c r="Y85" s="17"/>
      <c r="Z85" s="17"/>
      <c r="AA85" s="17"/>
    </row>
    <row r="86" spans="1:30" ht="15.75" customHeight="1">
      <c r="A86" s="147"/>
      <c r="B86" s="147"/>
      <c r="C86" s="147"/>
      <c r="D86" s="154"/>
      <c r="E86" s="155"/>
      <c r="F86" s="156">
        <f>'Linea Recta'!$D86*'Linea Recta'!$E86</f>
        <v>0</v>
      </c>
      <c r="G86" s="155"/>
      <c r="H86" s="173" t="str">
        <f>IF('Linea Recta'!$B86= "","-",IF('Linea Recta'!$B86= "External","Specify location tariff", "Campus buy-off"))</f>
        <v>-</v>
      </c>
      <c r="I86" s="173"/>
      <c r="J86" s="725"/>
      <c r="K86" s="699"/>
      <c r="L86" s="699"/>
      <c r="M86" s="699"/>
      <c r="N86" s="724"/>
      <c r="O86" s="725"/>
      <c r="P86" s="699"/>
      <c r="Q86" s="17"/>
      <c r="R86" s="17"/>
      <c r="S86" s="17"/>
      <c r="T86" s="17"/>
      <c r="U86" s="17"/>
      <c r="V86" s="17"/>
      <c r="W86" s="17"/>
      <c r="X86" s="17"/>
      <c r="Y86" s="17"/>
      <c r="Z86" s="17"/>
      <c r="AA86" s="17"/>
    </row>
    <row r="87" spans="1:30" ht="15.75" customHeight="1">
      <c r="A87" s="147"/>
      <c r="B87" s="147"/>
      <c r="C87" s="147"/>
      <c r="D87" s="154"/>
      <c r="E87" s="155"/>
      <c r="F87" s="156">
        <f>'Linea Recta'!$D87*'Linea Recta'!$E87</f>
        <v>0</v>
      </c>
      <c r="G87" s="155"/>
      <c r="H87" s="173" t="str">
        <f>IF('Linea Recta'!$B87= "","-",IF('Linea Recta'!$B87= "External","Specify location tariff", "Campus buy-off"))</f>
        <v>-</v>
      </c>
      <c r="I87" s="173"/>
      <c r="J87" s="725"/>
      <c r="K87" s="699"/>
      <c r="L87" s="699"/>
      <c r="M87" s="699"/>
      <c r="N87" s="724"/>
      <c r="O87" s="725"/>
      <c r="P87" s="699"/>
      <c r="Q87" s="17"/>
      <c r="R87" s="17"/>
      <c r="S87" s="17"/>
      <c r="T87" s="17"/>
      <c r="U87" s="17"/>
      <c r="V87" s="17"/>
      <c r="W87" s="17"/>
      <c r="X87" s="17"/>
      <c r="Y87" s="17"/>
      <c r="Z87" s="17"/>
      <c r="AA87" s="17"/>
    </row>
    <row r="88" spans="1:30" ht="15.75" customHeight="1">
      <c r="A88" s="218"/>
      <c r="B88" s="147"/>
      <c r="C88" s="578"/>
      <c r="D88" s="579"/>
      <c r="E88" s="577"/>
      <c r="F88" s="582">
        <f>'Linea Recta'!$D88*'Linea Recta'!$E88</f>
        <v>0</v>
      </c>
      <c r="G88" s="577"/>
      <c r="H88" s="578" t="str">
        <f>IF('Linea Recta'!$B88= "","-",IF('Linea Recta'!$B88= "External","Specify location tariff", "Campus buy-off"))</f>
        <v>-</v>
      </c>
      <c r="I88" s="583"/>
      <c r="J88" s="726"/>
      <c r="K88" s="717"/>
      <c r="L88" s="717"/>
      <c r="M88" s="717"/>
      <c r="N88" s="727"/>
      <c r="O88" s="725"/>
      <c r="P88" s="699"/>
      <c r="Q88" s="17"/>
      <c r="R88" s="17"/>
      <c r="S88" s="17"/>
      <c r="T88" s="17"/>
      <c r="U88" s="17"/>
      <c r="V88" s="17"/>
      <c r="W88" s="17"/>
      <c r="X88" s="17"/>
      <c r="Y88" s="17"/>
      <c r="Z88" s="17"/>
      <c r="AA88" s="17"/>
    </row>
    <row r="89" spans="1:30" ht="15.75" customHeight="1">
      <c r="A89" s="16"/>
      <c r="B89" s="17"/>
      <c r="C89" s="17"/>
      <c r="D89" s="17"/>
      <c r="E89" s="17"/>
      <c r="F89" s="17"/>
      <c r="G89" s="17"/>
      <c r="H89" s="17"/>
      <c r="I89" s="17"/>
      <c r="J89" s="17"/>
      <c r="K89" s="17"/>
      <c r="L89" s="17"/>
      <c r="M89" s="17"/>
      <c r="N89" s="17"/>
      <c r="O89" s="17">
        <v>0</v>
      </c>
      <c r="P89" s="17"/>
      <c r="Q89" s="17"/>
      <c r="R89" s="17"/>
      <c r="S89" s="17"/>
      <c r="T89" s="17"/>
      <c r="U89" s="17"/>
      <c r="V89" s="17"/>
      <c r="W89" s="17"/>
      <c r="X89" s="17"/>
      <c r="Y89" s="17"/>
      <c r="Z89" s="17"/>
      <c r="AA89" s="17"/>
      <c r="AB89" s="17"/>
      <c r="AC89" s="17"/>
      <c r="AD89" s="17"/>
    </row>
    <row r="90" spans="1:30" ht="15.75" customHeight="1">
      <c r="A90" s="16"/>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row>
    <row r="91" spans="1:30" ht="15.75" customHeight="1">
      <c r="A91" s="560" t="s">
        <v>404</v>
      </c>
      <c r="B91" s="17"/>
      <c r="C91" s="180"/>
      <c r="D91" s="85"/>
      <c r="E91" s="85"/>
      <c r="F91" s="85"/>
      <c r="G91" s="85"/>
      <c r="H91" s="85"/>
      <c r="I91" s="85"/>
      <c r="J91" s="85"/>
      <c r="K91" s="85"/>
      <c r="L91" s="181"/>
      <c r="M91" s="169"/>
      <c r="N91" s="17"/>
      <c r="O91" s="17"/>
      <c r="P91" s="17"/>
      <c r="Q91" s="17"/>
      <c r="R91" s="17"/>
      <c r="S91" s="17"/>
      <c r="T91" s="17"/>
      <c r="U91" s="17"/>
      <c r="V91" s="17"/>
      <c r="W91" s="17"/>
      <c r="X91" s="17"/>
      <c r="Y91" s="17"/>
      <c r="Z91" s="17"/>
      <c r="AA91" s="17"/>
      <c r="AB91" s="17"/>
      <c r="AC91" s="17"/>
      <c r="AD91" s="17"/>
    </row>
    <row r="92" spans="1:30" ht="15" customHeight="1">
      <c r="A92" s="16" t="s">
        <v>405</v>
      </c>
      <c r="B92" s="16" t="s">
        <v>406</v>
      </c>
      <c r="C92" s="16" t="s">
        <v>407</v>
      </c>
      <c r="D92" s="16" t="s">
        <v>408</v>
      </c>
      <c r="E92" s="16" t="s">
        <v>409</v>
      </c>
      <c r="F92" s="16" t="s">
        <v>410</v>
      </c>
      <c r="G92" s="16" t="s">
        <v>389</v>
      </c>
      <c r="H92" s="714" t="s">
        <v>390</v>
      </c>
      <c r="I92" s="715"/>
      <c r="J92" s="712" t="s">
        <v>322</v>
      </c>
      <c r="K92" s="713"/>
      <c r="L92" s="17"/>
      <c r="M92" s="17"/>
      <c r="N92" s="17"/>
      <c r="O92" s="17"/>
      <c r="P92" s="163"/>
      <c r="Q92" s="16"/>
      <c r="R92" s="17"/>
      <c r="S92" s="182"/>
      <c r="T92" s="17"/>
      <c r="U92" s="17"/>
      <c r="V92" s="17"/>
      <c r="W92" s="20">
        <f>SUM(F93:F106)</f>
        <v>90</v>
      </c>
      <c r="X92" s="17"/>
      <c r="Y92" s="17"/>
      <c r="Z92" s="17"/>
      <c r="AA92" s="17"/>
      <c r="AB92" s="17"/>
    </row>
    <row r="93" spans="1:30" ht="14.25" customHeight="1">
      <c r="A93" s="610" t="s">
        <v>1231</v>
      </c>
      <c r="B93" s="610" t="s">
        <v>1141</v>
      </c>
      <c r="C93" s="325">
        <v>130</v>
      </c>
      <c r="D93" s="636" t="s">
        <v>1232</v>
      </c>
      <c r="E93" s="612" t="s">
        <v>1233</v>
      </c>
      <c r="F93" s="325">
        <v>65</v>
      </c>
      <c r="G93" s="179"/>
      <c r="H93" s="716"/>
      <c r="I93" s="699"/>
      <c r="J93" s="718" t="s">
        <v>413</v>
      </c>
      <c r="K93" s="713"/>
      <c r="L93" s="17"/>
      <c r="M93" s="17"/>
      <c r="N93" s="17"/>
      <c r="O93" s="17"/>
      <c r="P93" s="17"/>
      <c r="Q93" s="187"/>
      <c r="R93" s="17"/>
      <c r="S93" s="17"/>
      <c r="T93" s="17"/>
      <c r="U93" s="17"/>
      <c r="V93" s="17"/>
      <c r="W93" s="17"/>
      <c r="X93" s="17"/>
      <c r="Y93" s="17"/>
      <c r="Z93" s="17"/>
      <c r="AA93" s="17"/>
      <c r="AB93" s="17"/>
    </row>
    <row r="94" spans="1:30" ht="15.75" customHeight="1">
      <c r="A94" s="610" t="s">
        <v>1234</v>
      </c>
      <c r="B94" s="610" t="s">
        <v>1141</v>
      </c>
      <c r="C94" s="325">
        <v>5</v>
      </c>
      <c r="D94" s="636" t="s">
        <v>1235</v>
      </c>
      <c r="E94" s="612">
        <v>5</v>
      </c>
      <c r="F94" s="325">
        <v>25</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7"/>
      <c r="B95" s="17"/>
      <c r="C95" s="189">
        <v>0</v>
      </c>
      <c r="D95" s="179"/>
      <c r="E95" s="151"/>
      <c r="F95" s="189">
        <v>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v>0</v>
      </c>
      <c r="D96" s="179"/>
      <c r="E96" s="151"/>
      <c r="F96" s="189">
        <v>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7"/>
      <c r="B97" s="17"/>
      <c r="C97" s="189">
        <v>0</v>
      </c>
      <c r="D97" s="179"/>
      <c r="E97" s="151"/>
      <c r="F97" s="189">
        <v>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v>0</v>
      </c>
      <c r="D98" s="179"/>
      <c r="E98" s="151"/>
      <c r="F98" s="189">
        <v>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699"/>
      <c r="I103" s="699"/>
      <c r="J103" s="719"/>
      <c r="K103" s="720"/>
      <c r="L103" s="17"/>
      <c r="M103" s="17"/>
      <c r="N103" s="17"/>
      <c r="O103" s="17"/>
      <c r="P103" s="17"/>
      <c r="Q103" s="17"/>
      <c r="R103" s="17"/>
      <c r="S103" s="17"/>
      <c r="T103" s="17"/>
      <c r="U103" s="17"/>
      <c r="V103" s="17"/>
      <c r="W103" s="17"/>
      <c r="X103" s="17"/>
      <c r="Y103" s="17"/>
      <c r="Z103" s="17"/>
      <c r="AA103" s="17"/>
      <c r="AB103" s="17"/>
    </row>
    <row r="104" spans="1:30" ht="15.75" customHeight="1">
      <c r="A104" s="17"/>
      <c r="B104" s="17"/>
      <c r="C104" s="189">
        <v>0</v>
      </c>
      <c r="D104" s="179"/>
      <c r="E104" s="151"/>
      <c r="F104" s="189">
        <v>0</v>
      </c>
      <c r="G104" s="179"/>
      <c r="H104" s="699"/>
      <c r="I104" s="699"/>
      <c r="J104" s="719"/>
      <c r="K104" s="720"/>
      <c r="L104" s="17"/>
      <c r="M104" s="17"/>
      <c r="N104" s="17"/>
      <c r="O104" s="17"/>
      <c r="P104" s="17"/>
      <c r="Q104" s="17"/>
      <c r="R104" s="17"/>
      <c r="S104" s="17"/>
      <c r="T104" s="17"/>
      <c r="U104" s="17"/>
      <c r="V104" s="17"/>
      <c r="W104" s="17"/>
      <c r="X104" s="17"/>
      <c r="Y104" s="17"/>
      <c r="Z104" s="17"/>
      <c r="AA104" s="17"/>
      <c r="AB104" s="17"/>
    </row>
    <row r="105" spans="1:30" ht="15.75" customHeight="1">
      <c r="A105" s="17"/>
      <c r="B105" s="17"/>
      <c r="C105" s="189">
        <v>0</v>
      </c>
      <c r="D105" s="179"/>
      <c r="E105" s="151"/>
      <c r="F105" s="189">
        <v>0</v>
      </c>
      <c r="G105" s="179"/>
      <c r="H105" s="699"/>
      <c r="I105" s="699"/>
      <c r="J105" s="719"/>
      <c r="K105" s="720"/>
      <c r="L105" s="17"/>
      <c r="M105" s="17"/>
      <c r="N105" s="17"/>
      <c r="O105" s="17"/>
      <c r="P105" s="17"/>
      <c r="Q105" s="17"/>
      <c r="R105" s="17"/>
      <c r="S105" s="17"/>
      <c r="T105" s="17"/>
      <c r="U105" s="17"/>
      <c r="V105" s="17"/>
      <c r="W105" s="17"/>
      <c r="X105" s="17"/>
      <c r="Y105" s="17"/>
      <c r="Z105" s="17"/>
      <c r="AA105" s="17"/>
      <c r="AB105" s="17"/>
    </row>
    <row r="106" spans="1:30" ht="15.75" customHeight="1">
      <c r="A106" s="17"/>
      <c r="B106" s="17"/>
      <c r="C106" s="189">
        <v>0</v>
      </c>
      <c r="D106" s="179"/>
      <c r="E106" s="151"/>
      <c r="F106" s="189">
        <v>0</v>
      </c>
      <c r="G106" s="179"/>
      <c r="H106" s="717"/>
      <c r="I106" s="717"/>
      <c r="J106" s="721"/>
      <c r="K106" s="722"/>
      <c r="L106" s="17"/>
      <c r="M106" s="17"/>
      <c r="N106" s="17"/>
      <c r="O106" s="17"/>
      <c r="P106" s="17"/>
      <c r="Q106" s="17"/>
      <c r="R106" s="17"/>
      <c r="S106" s="17"/>
      <c r="T106" s="17"/>
      <c r="U106" s="17"/>
      <c r="V106" s="17"/>
      <c r="W106" s="17"/>
      <c r="X106" s="17"/>
      <c r="Y106" s="17"/>
      <c r="Z106" s="17"/>
      <c r="AA106" s="17"/>
      <c r="AB106" s="17"/>
    </row>
    <row r="107" spans="1:30" ht="15.75" customHeight="1">
      <c r="A107" s="16"/>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6"/>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6"/>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row>
    <row r="116" spans="1:30" ht="15.75" customHeight="1">
      <c r="A116" s="17"/>
      <c r="B116" s="711"/>
      <c r="C116" s="699"/>
      <c r="D116" s="699"/>
      <c r="E116" s="699"/>
      <c r="F116" s="699"/>
      <c r="G116" s="699"/>
      <c r="H116" s="699"/>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711"/>
      <c r="Q120" s="699"/>
      <c r="R120" s="699"/>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711"/>
      <c r="Q121" s="699"/>
      <c r="R121" s="699"/>
      <c r="S121" s="17"/>
      <c r="T121" s="17"/>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17"/>
      <c r="N122" s="17"/>
      <c r="O122" s="17"/>
      <c r="P122" s="711"/>
      <c r="Q122" s="699"/>
      <c r="R122" s="699"/>
      <c r="S122" s="17"/>
      <c r="T122" s="17"/>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711"/>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711"/>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699"/>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711"/>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711"/>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711"/>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711"/>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711"/>
      <c r="C168" s="699"/>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711"/>
      <c r="C169" s="699"/>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711"/>
      <c r="C170" s="699"/>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A1:C1"/>
    <mergeCell ref="E1:H1"/>
    <mergeCell ref="D7:I7"/>
    <mergeCell ref="D8:I8"/>
    <mergeCell ref="A27:F27"/>
    <mergeCell ref="A28:F28"/>
    <mergeCell ref="A29:F29"/>
    <mergeCell ref="A30:F30"/>
    <mergeCell ref="A31:F31"/>
    <mergeCell ref="A33:F33"/>
    <mergeCell ref="H92:I92"/>
    <mergeCell ref="J92:K92"/>
    <mergeCell ref="H36:J36"/>
    <mergeCell ref="I47:K47"/>
    <mergeCell ref="I48:K52"/>
    <mergeCell ref="K56:M56"/>
    <mergeCell ref="K57:M69"/>
    <mergeCell ref="P116:R116"/>
    <mergeCell ref="P117:R117"/>
    <mergeCell ref="J72:N72"/>
    <mergeCell ref="O72:P72"/>
    <mergeCell ref="J73:N88"/>
    <mergeCell ref="O73:P88"/>
    <mergeCell ref="M136:O136"/>
    <mergeCell ref="M134:O134"/>
    <mergeCell ref="M135:O135"/>
    <mergeCell ref="H93:I106"/>
    <mergeCell ref="J93:K106"/>
    <mergeCell ref="B116:H116"/>
    <mergeCell ref="M151:O151"/>
    <mergeCell ref="M152:O152"/>
    <mergeCell ref="M153:O153"/>
    <mergeCell ref="P118:R118"/>
    <mergeCell ref="P119:R119"/>
    <mergeCell ref="M126:O126"/>
    <mergeCell ref="M127:O127"/>
    <mergeCell ref="M128:O128"/>
    <mergeCell ref="P125:T136"/>
    <mergeCell ref="M124:O124"/>
    <mergeCell ref="M125:O125"/>
    <mergeCell ref="M129:O129"/>
    <mergeCell ref="M130:O130"/>
    <mergeCell ref="M131:O131"/>
    <mergeCell ref="M132:O132"/>
    <mergeCell ref="M133:O133"/>
    <mergeCell ref="M139:O139"/>
    <mergeCell ref="M140:O140"/>
    <mergeCell ref="M141:O141"/>
    <mergeCell ref="B156:C156"/>
    <mergeCell ref="B157:C157"/>
    <mergeCell ref="M142:O142"/>
    <mergeCell ref="M143:O143"/>
    <mergeCell ref="M144:O144"/>
    <mergeCell ref="M145:O145"/>
    <mergeCell ref="M146:O146"/>
    <mergeCell ref="M147:O147"/>
    <mergeCell ref="M148:O148"/>
    <mergeCell ref="M149:O149"/>
    <mergeCell ref="M150:O150"/>
    <mergeCell ref="M157:O157"/>
    <mergeCell ref="M156:O156"/>
    <mergeCell ref="B158:C158"/>
    <mergeCell ref="B159:C159"/>
    <mergeCell ref="M164:O164"/>
    <mergeCell ref="M158:O158"/>
    <mergeCell ref="M165:O165"/>
    <mergeCell ref="B160:C160"/>
    <mergeCell ref="M160:O160"/>
    <mergeCell ref="B161:C161"/>
    <mergeCell ref="M161:O161"/>
    <mergeCell ref="B162:C162"/>
    <mergeCell ref="M162:O162"/>
    <mergeCell ref="M163:O163"/>
    <mergeCell ref="B163:C163"/>
    <mergeCell ref="B164:C164"/>
    <mergeCell ref="B165:C165"/>
    <mergeCell ref="M159:O159"/>
    <mergeCell ref="P139:T139"/>
    <mergeCell ref="P140:T153"/>
    <mergeCell ref="P156:T156"/>
    <mergeCell ref="P157:T170"/>
    <mergeCell ref="P120:R120"/>
    <mergeCell ref="P121:R121"/>
    <mergeCell ref="P122:R122"/>
    <mergeCell ref="P124:T124"/>
    <mergeCell ref="M166:O166"/>
    <mergeCell ref="M167:O167"/>
    <mergeCell ref="M168:O168"/>
    <mergeCell ref="M169:O169"/>
    <mergeCell ref="M170:O170"/>
    <mergeCell ref="B166:C166"/>
    <mergeCell ref="B167:C167"/>
    <mergeCell ref="B168:C168"/>
    <mergeCell ref="B169:C169"/>
    <mergeCell ref="B170:C170"/>
  </mergeCells>
  <conditionalFormatting sqref="I57:I68">
    <cfRule type="containsText" dxfId="47" priority="1" operator="containsText" text="5">
      <formula>NOT(ISERROR(SEARCH(("5"),(I57))))</formula>
    </cfRule>
    <cfRule type="containsText" dxfId="46" priority="2" operator="containsText" text="42">
      <formula>NOT(ISERROR(SEARCH(("42"),(I57))))</formula>
    </cfRule>
    <cfRule type="containsText" dxfId="45" priority="3" operator="containsText" text="Please fill in">
      <formula>NOT(ISERROR(SEARCH(("Please fill in"),(I57))))</formula>
    </cfRule>
  </conditionalFormatting>
  <dataValidations count="5">
    <dataValidation type="list" allowBlank="1" showErrorMessage="1" sqref="B73:B77 B80:B88" xr:uid="{00000000-0002-0000-1600-000000000000}">
      <formula1>'Linea Recta'!LocationNames</formula1>
    </dataValidation>
    <dataValidation type="list" allowBlank="1" showErrorMessage="1" sqref="B78:B79" xr:uid="{00000000-0002-0000-1600-000002000000}">
      <formula1>Hercules!LocationNames</formula1>
    </dataValidation>
    <dataValidation type="list" allowBlank="1" showErrorMessage="1" sqref="B9" xr:uid="{00000000-0002-0000-1600-000003000000}">
      <formula1>"yes,no"</formula1>
    </dataValidation>
    <dataValidation type="list" allowBlank="1" sqref="G48:G50 G52" xr:uid="{00000000-0002-0000-1600-000004000000}">
      <formula1>"yes,no"</formula1>
    </dataValidation>
    <dataValidation type="list" allowBlank="1" showErrorMessage="1" sqref="D48:D50 D52 H57:H61 H63:H69" xr:uid="{00000000-0002-0000-1600-000005000000}">
      <formula1>'Linea Recta'!TypesOfTrainers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600-000001000000}">
          <x14:formula1>
            <xm:f>Constants!$H$6:$H$12</xm:f>
          </x14:formula1>
          <xm:sqref>B57:B69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F1000"/>
  <sheetViews>
    <sheetView topLeftCell="A28" workbookViewId="0">
      <selection sqref="A1:C1"/>
    </sheetView>
  </sheetViews>
  <sheetFormatPr defaultColWidth="12.59765625" defaultRowHeight="15" customHeight="1"/>
  <cols>
    <col min="1" max="1" width="28.59765625" customWidth="1"/>
    <col min="2" max="2" width="28.09765625" customWidth="1"/>
    <col min="3" max="4" width="17.5" customWidth="1"/>
    <col min="5" max="5" width="18.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1236</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554</v>
      </c>
      <c r="C2" s="102"/>
      <c r="D2" s="17"/>
      <c r="E2" s="103" t="s">
        <v>456</v>
      </c>
      <c r="F2" s="585" t="s">
        <v>1237</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4</v>
      </c>
      <c r="C3" s="530"/>
      <c r="D3" s="17"/>
      <c r="E3" s="106" t="s">
        <v>298</v>
      </c>
      <c r="F3" s="601"/>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381</v>
      </c>
      <c r="C7" s="17" t="s">
        <v>1238</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10074</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SUM(IF(ISBLANK(Ludica!$A$37:$A$51),0,1))</f>
        <v>14</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Ludica!LocationNames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Ludica!$D$55:$D$61="PT",(Ludica!$F$55:$F$61)/1.5+IF(Ludica!$G$55:$G$61="yes",1)))+SUM(IF(Ludica!$D$55:$D$61="Extern",(Ludica!$F$55:$F$61)/1.5+IF(Ludica!$G$55:$G$61="yes",1)))+SUM(IF(Ludica!$D$55:$D$61="PT-ZZP",(Ludica!$F$55:$F$61)/1.5+IF(Ludica!$G$55:$G$61="yes",1))))*Constants!B10</f>
        <v>7000</v>
      </c>
      <c r="N14" s="18"/>
      <c r="O14" s="18"/>
      <c r="P14" s="18"/>
      <c r="Q14" s="18"/>
      <c r="R14" s="17"/>
      <c r="S14" s="18"/>
      <c r="T14" s="18"/>
      <c r="U14" s="18"/>
      <c r="V14" s="18"/>
      <c r="W14" s="18"/>
      <c r="X14" s="18"/>
      <c r="Y14" s="18"/>
      <c r="Z14" s="18"/>
      <c r="AA14" s="18"/>
      <c r="AB14" s="18"/>
      <c r="AC14" s="18"/>
      <c r="AD14" s="17">
        <f t="shared" ref="AD14:BF14" si="0">SUMIF($B$96:$B$120,AD12,$F$96:$F$120)</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2796</v>
      </c>
      <c r="BB14" s="17">
        <f t="shared" si="0"/>
        <v>0</v>
      </c>
      <c r="BC14" s="17">
        <f t="shared" si="0"/>
        <v>0</v>
      </c>
      <c r="BD14" s="17">
        <f t="shared" si="0"/>
        <v>0</v>
      </c>
      <c r="BE14" s="17">
        <f t="shared" si="0"/>
        <v>0</v>
      </c>
      <c r="BF14" s="17">
        <f t="shared" si="0"/>
        <v>0</v>
      </c>
    </row>
    <row r="15" spans="1:58" ht="14.4">
      <c r="A15" s="117" t="str">
        <f>Constants!E6</f>
        <v>PT</v>
      </c>
      <c r="B15" s="17">
        <f>SUMIFS(Ludica!$F$67:$F$92,Ludica!$B$67:$B$92, B$14,Ludica!$H$67:$H$92,$A15)*(1+Constants!$B$7)</f>
        <v>288</v>
      </c>
      <c r="C15" s="17">
        <f>SUMIFS(Ludica!$F$67:$F$92,Ludica!$B$67:$B$92, C$14,Ludica!$H$67:$H$92,$A15)</f>
        <v>0</v>
      </c>
      <c r="D15" s="17">
        <f>SUMIFS(Ludica!$F$67:$F$92,Ludica!$B$67:$B$92, D$14,Ludica!$H$67:$H$92,$A15)*(1+Constants!$B$7)</f>
        <v>0</v>
      </c>
      <c r="E15" s="17">
        <f>SUMIFS(Ludica!$F$67:$F$92,Ludica!$B$67:$B$92, E$14,Ludica!$H$67:$H$92,$A15)*(1+Constants!$B$7)</f>
        <v>0</v>
      </c>
      <c r="F15" s="17">
        <f>SUMIFS(Ludica!$F$67:$F$92,Ludica!$B$67:$B$92, F$14,Ludica!$H$67:$H$92,$A15)*(1+Constants!$B$7)</f>
        <v>0</v>
      </c>
      <c r="G15" s="117" t="s">
        <v>319</v>
      </c>
      <c r="H15" s="17">
        <f>SUMIF(Ludica!$B$96:$B$121,"&lt;&gt;External",Ludica!$F$96:$F$121)</f>
        <v>2800</v>
      </c>
      <c r="I15" s="118">
        <f>SUMIF(Ludica!$B$96:$B$121,"External",Ludica!$F$96:$F$121)</f>
        <v>0</v>
      </c>
      <c r="J15" s="119">
        <f>SUM(Ludica!$F$126:$F$139)</f>
        <v>3074</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83880</v>
      </c>
      <c r="BB15" s="20">
        <f t="shared" si="1"/>
        <v>0</v>
      </c>
      <c r="BC15" s="20">
        <f t="shared" si="1"/>
        <v>0</v>
      </c>
      <c r="BD15" s="20">
        <f t="shared" si="1"/>
        <v>0</v>
      </c>
      <c r="BE15" s="20">
        <f t="shared" si="1"/>
        <v>0</v>
      </c>
      <c r="BF15" s="20">
        <f t="shared" si="1"/>
        <v>0</v>
      </c>
    </row>
    <row r="16" spans="1:58" ht="14.4">
      <c r="A16" s="117" t="str">
        <f>Constants!E7</f>
        <v>PT-V</v>
      </c>
      <c r="B16" s="17">
        <f>SUMIFS(Ludica!$F$67:$F$92,Ludica!$B$67:$B$92, B$14,Ludica!$H$67:$H$92,$A16)*(1+Constants!$B$9)</f>
        <v>0</v>
      </c>
      <c r="C16" s="17">
        <f>SUMIFS(Ludica!$F$67:$F$92,Ludica!$B$67:$B$92, C$14,Ludica!$H$67:$H$92,$A16)</f>
        <v>0</v>
      </c>
      <c r="D16" s="17">
        <f>SUMIFS(Ludica!$F$67:$F$92,Ludica!$B$67:$B$92, D$14,Ludica!$H$67:$H$92,$A16)*(1+Constants!$B$9)</f>
        <v>0</v>
      </c>
      <c r="E16" s="17">
        <f>SUMIFS(Ludica!$F$67:$F$92,Ludica!$B$67:$B$92, E$14,Ludica!$H$67:$H$92,$A16)*(1+Constants!$B$9)</f>
        <v>0</v>
      </c>
      <c r="F16" s="17">
        <f>SUMIFS(Ludica!$F$67:$F$92,Ludica!$B$67:$B$92, F$14,Ludica!$H$67:$H$92,$A16)*(1+Constants!$B$9)</f>
        <v>0</v>
      </c>
      <c r="G16" s="117" t="s">
        <v>35</v>
      </c>
      <c r="H16" s="122">
        <f>SUM(AD15:CA15)</f>
        <v>83880</v>
      </c>
      <c r="I16" s="120">
        <f t="array" ref="I16">SUM(IF(Ludica!$B$96:$B$121="External",Ludica!$F$96:$F$121*Ludica!$H$96:$H$121,0))</f>
        <v>0</v>
      </c>
      <c r="J16" s="123"/>
      <c r="K16" s="124"/>
      <c r="L16" s="121" t="s">
        <v>60</v>
      </c>
      <c r="M16" s="120">
        <f>J15-K15</f>
        <v>3074</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SUMIFS(Ludica!$F$67:$F$92,Ludica!$B$67:$B$92, B$14,Ludica!$H$67:$H$92,$A17)*(1+Constants!$B$7)</f>
        <v>720</v>
      </c>
      <c r="C17" s="17">
        <f>SUMIFS(Ludica!$F$67:$F$92,Ludica!$B$67:$B$92, C$14,Ludica!$H$67:$H$92,$A17)</f>
        <v>0</v>
      </c>
      <c r="D17" s="17">
        <f>SUMIFS(Ludica!$F$67:$F$92,Ludica!$B$67:$B$92, D$14,Ludica!$H$67:$H$92,$A17)*(1+Constants!$B$7)</f>
        <v>0</v>
      </c>
      <c r="E17" s="17">
        <f>SUMIFS(Ludica!$F$67:$F$92,Ludica!$B$67:$B$92, E$14,Ludica!$H$67:$H$92,$A17)*(1+Constants!$B$7)</f>
        <v>0</v>
      </c>
      <c r="F17" s="17">
        <f>SUMIFS(Ludica!$F$67:$F$92,Ludica!$B$67:$B$92, F$14,Ludica!$H$67:$H$92,$A17)*(1+Constants!$B$7)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SUMIFS(Ludica!$F$67:$F$92,Ludica!$B$67:$B$92, B$14,Ludica!$H$67:$H$92,$A18)</f>
        <v>0</v>
      </c>
      <c r="C18" s="17">
        <f>SUMIFS(Ludica!$F$67:$F$92,Ludica!$B$67:$B$92, C$14,Ludica!$H$67:$H$92,$A18)</f>
        <v>0</v>
      </c>
      <c r="D18" s="17">
        <f>SUMIFS(Ludica!$F$67:$F$92,Ludica!$B$67:$B$92, D$14,Ludica!$H$67:$H$92,$A18)</f>
        <v>0</v>
      </c>
      <c r="E18" s="17">
        <f>SUMIFS(Ludica!$F$67:$F$92,Ludica!$B$67:$B$92, E$14,Ludica!$H$67:$H$92,$A18)</f>
        <v>1610</v>
      </c>
      <c r="F18" s="17">
        <f>SUMIFS(Ludica!$F$67:$F$92,Ludica!$B$67:$B$92, F$14,Ludica!$H$67:$H$92,$A18)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SUMIFS(Ludica!$F$67:$F$92,Ludica!$B$67:$B$92, B$14,Ludica!$H$67:$H$92,$A19)</f>
        <v>0</v>
      </c>
      <c r="C19" s="17">
        <f>SUMIFS(Ludica!$F$67:$F$92,Ludica!$B$67:$B$92, C$14,Ludica!$H$67:$H$92,$A19)</f>
        <v>0</v>
      </c>
      <c r="D19" s="17">
        <f>SUMIFS(Ludica!$F$67:$F$92,Ludica!$B$67:$B$92, D$14,Ludica!$H$67:$H$92,$A19)</f>
        <v>0</v>
      </c>
      <c r="E19" s="17">
        <f>SUMIFS(Ludica!$F$67:$F$92,Ludica!$B$67:$B$92, E$14,Ludica!$H$67:$H$92,$A19)</f>
        <v>0</v>
      </c>
      <c r="F19" s="17">
        <f>SUMIFS(Ludica!$F$67:$F$92,Ludica!$B$67:$B$92, F$14,Ludica!$H$67:$H$92,$A19)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SUM(IF(Ludica!$B$67:$B$92=B$14,IF(Ludica!$H$67:$H$92="PT-ZZP",Ludica!$F$67:$F$92*Ludica!$I$67:$I$92*(1+Constants!$B$7),0),0))</f>
        <v>36000</v>
      </c>
      <c r="C20" s="122">
        <f t="array" ref="C20">SUM(IF(Ludica!$B$67:$B$92=C$14,IF(Ludica!$H$67:$H$92="PT-ZZP",Ludica!$F$67:$F$92*Ludica!$I$67:$I$92,0),0))</f>
        <v>0</v>
      </c>
      <c r="D20" s="122">
        <f t="array" ref="D20">SUM(IF(Ludica!$B$67:$B$92=D$14,IF(Ludica!$H$67:$H$92="PT-ZZP",Ludica!$F$67:$F$92*Ludica!$I$67:$I$92*(1+Constants!$B$7),0),0))</f>
        <v>0</v>
      </c>
      <c r="E20" s="122">
        <f t="array" ref="E20">SUM(IF(Ludica!$B$67:$B$92=E$14,IF(Ludica!$H$67:$H$92="PT-ZZP",Ludica!$F$67:$F$92*Ludica!$I$67:$I$92*(1+Constants!$B$7),0),0))</f>
        <v>0</v>
      </c>
      <c r="F20" s="122">
        <f t="array" ref="F20">SUM(IF(Ludica!$B$67:$B$92=F$14,IF(Ludica!$H$67:$H$92="PT-ZZP",Ludica!$F$67:$F$92*Ludica!$I$67:$I$92*(1+Constants!$B$7),0),0))</f>
        <v>0</v>
      </c>
      <c r="G20" s="125"/>
      <c r="H20" s="17"/>
      <c r="I20" s="118"/>
      <c r="J20" s="123"/>
      <c r="K20" s="126"/>
      <c r="L20" s="121" t="s">
        <v>6</v>
      </c>
      <c r="M20" s="120">
        <f>SUM(M14:M19)</f>
        <v>10074</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SUM(IF(Ludica!$B$67:$B$92=B$14,IF(Ludica!$H$67:$H$92="Extern",Ludica!$F$67:$F$92*Ludica!$I$67:$I$92,0),0))</f>
        <v>0</v>
      </c>
      <c r="C21" s="122">
        <f t="array" ref="C21">SUM(IF(Ludica!$B$67:$B$92=C$14,IF(Ludica!$H$67:$H$92="Extern",Ludica!$F$67:$F$92*Ludica!$I$67:$I$92,0),0))</f>
        <v>0</v>
      </c>
      <c r="D21" s="122">
        <f t="array" ref="D21">SUM(IF(Ludica!$B$67:$B$92=D$14,IF(Ludica!$H$67:$H$92="Extern",Ludica!$F$67:$F$92*Ludica!$I$67:$I$92,0),0))</f>
        <v>0</v>
      </c>
      <c r="E21" s="122">
        <f t="array" ref="E21">SUM(IF(Ludica!$B$67:$B$92=E$14,IF(Ludica!$H$67:$H$92="Extern",Ludica!$F$67:$F$92*Ludica!$I$67:$I$92,0),0))</f>
        <v>0</v>
      </c>
      <c r="F21" s="120">
        <f t="array" ref="F21">SUM(IF(Ludica!$B$67:$B$92=F$14,IF(Ludica!$H$67:$H$92="Extern",Ludica!$F$67:$F$92*Ludica!$I$67:$I$92,0),0))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Ludica!$F$67:$F$92,Ludica!$B$67:$B$92,"Mentorship",Ludica!$H$67:$H$92,"PT-V")*Constants!B8+SUMIFS(Ludica!$F$67:$F$92,Ludica!$B$67:$B$92,"Mentorship",Ludica!$H$67:$H$92,"PT")*Constants!B6+SUMPRODUCT(IF(Ludica!$B$67:$B$92="Mentorship",IF(Ludica!$H$67:$H$92="PT-ZZP",Ludica!$F$67:$F$92*Ludica!$I$67:$I$92,0)))</f>
        <v>0</v>
      </c>
    </row>
    <row r="23" spans="1:31" ht="15" customHeight="1">
      <c r="A23" s="133" t="s">
        <v>321</v>
      </c>
      <c r="B23" s="552"/>
      <c r="C23" s="552"/>
      <c r="D23" s="552"/>
      <c r="E23" s="552">
        <f>SUMIF(Ludica!$B$67:$B$92,"External Trainer Course",Ludica!$I$67:$I$92)</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5" customHeight="1">
      <c r="A37" s="253" t="s">
        <v>1239</v>
      </c>
      <c r="B37" s="147">
        <v>10</v>
      </c>
      <c r="C37" s="253">
        <v>1</v>
      </c>
      <c r="D37" s="253">
        <v>35</v>
      </c>
      <c r="E37" s="253" t="s">
        <v>105</v>
      </c>
      <c r="F37" s="154">
        <v>4</v>
      </c>
      <c r="G37" s="147" t="s">
        <v>1240</v>
      </c>
      <c r="H37" s="182"/>
      <c r="J37" s="254"/>
      <c r="K37" s="143"/>
      <c r="L37" s="143"/>
      <c r="M37" s="143"/>
      <c r="N37" s="143"/>
      <c r="O37" s="143"/>
      <c r="P37" s="143"/>
      <c r="Q37" s="143"/>
      <c r="R37" s="143"/>
      <c r="S37" s="143"/>
      <c r="T37" s="143"/>
      <c r="U37" s="140"/>
      <c r="V37" s="140"/>
      <c r="W37" s="140"/>
      <c r="X37" s="140"/>
      <c r="Y37" s="144"/>
      <c r="Z37" s="140"/>
      <c r="AA37" s="140"/>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row>
    <row r="38" spans="1:58" ht="15" customHeight="1">
      <c r="A38" s="253" t="s">
        <v>1241</v>
      </c>
      <c r="B38" s="147">
        <v>20</v>
      </c>
      <c r="C38" s="253">
        <v>1</v>
      </c>
      <c r="D38" s="253">
        <v>35</v>
      </c>
      <c r="E38" s="253" t="s">
        <v>105</v>
      </c>
      <c r="F38" s="154">
        <v>5</v>
      </c>
      <c r="G38" s="147" t="s">
        <v>1242</v>
      </c>
      <c r="H38" s="182"/>
      <c r="J38" s="254"/>
      <c r="K38" s="143"/>
      <c r="L38" s="143"/>
      <c r="M38" s="143"/>
      <c r="N38" s="143"/>
      <c r="O38" s="143"/>
      <c r="P38" s="143"/>
      <c r="Q38" s="143"/>
      <c r="R38" s="143"/>
      <c r="S38" s="143"/>
      <c r="T38" s="143"/>
      <c r="U38" s="140"/>
      <c r="V38" s="140"/>
      <c r="W38" s="140"/>
      <c r="X38" s="140"/>
      <c r="Y38" s="144"/>
      <c r="Z38" s="140"/>
      <c r="AA38" s="140"/>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row>
    <row r="39" spans="1:58" ht="15" customHeight="1">
      <c r="A39" s="253" t="s">
        <v>1243</v>
      </c>
      <c r="B39" s="147">
        <v>30</v>
      </c>
      <c r="C39" s="253">
        <v>1</v>
      </c>
      <c r="D39" s="253">
        <v>35</v>
      </c>
      <c r="E39" s="253" t="s">
        <v>105</v>
      </c>
      <c r="F39" s="154">
        <v>6</v>
      </c>
      <c r="G39" s="147" t="s">
        <v>1244</v>
      </c>
      <c r="H39" s="182"/>
      <c r="J39" s="254"/>
      <c r="K39" s="143"/>
      <c r="L39" s="143"/>
      <c r="M39" s="143"/>
      <c r="N39" s="143"/>
      <c r="O39" s="143"/>
      <c r="P39" s="143"/>
      <c r="Q39" s="143"/>
      <c r="R39" s="143"/>
      <c r="S39" s="143"/>
      <c r="T39" s="143"/>
      <c r="U39" s="140"/>
      <c r="V39" s="140"/>
      <c r="W39" s="140"/>
      <c r="X39" s="140"/>
      <c r="Y39" s="144"/>
      <c r="Z39" s="140"/>
      <c r="AA39" s="140"/>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row>
    <row r="40" spans="1:58" ht="15" customHeight="1">
      <c r="A40" s="253" t="s">
        <v>1245</v>
      </c>
      <c r="B40" s="147">
        <v>60</v>
      </c>
      <c r="C40" s="253">
        <v>1</v>
      </c>
      <c r="D40" s="253">
        <v>35</v>
      </c>
      <c r="E40" s="253" t="s">
        <v>105</v>
      </c>
      <c r="F40" s="154">
        <v>7</v>
      </c>
      <c r="G40" s="147" t="s">
        <v>1246</v>
      </c>
      <c r="H40" s="182"/>
      <c r="J40" s="254"/>
      <c r="K40" s="143"/>
      <c r="L40" s="143"/>
      <c r="M40" s="143"/>
      <c r="N40" s="143"/>
      <c r="O40" s="143"/>
      <c r="P40" s="143"/>
      <c r="Q40" s="143"/>
      <c r="R40" s="143"/>
      <c r="S40" s="143"/>
      <c r="T40" s="143"/>
      <c r="U40" s="140"/>
      <c r="V40" s="140"/>
      <c r="W40" s="140"/>
      <c r="X40" s="140"/>
      <c r="Y40" s="144"/>
      <c r="Z40" s="140"/>
      <c r="AA40" s="140"/>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row>
    <row r="41" spans="1:58" ht="15" customHeight="1">
      <c r="A41" s="253" t="s">
        <v>1247</v>
      </c>
      <c r="B41" s="147">
        <v>110</v>
      </c>
      <c r="C41" s="253">
        <v>1</v>
      </c>
      <c r="D41" s="253">
        <v>35</v>
      </c>
      <c r="E41" s="253" t="s">
        <v>105</v>
      </c>
      <c r="F41" s="154">
        <v>8</v>
      </c>
      <c r="G41" s="147" t="s">
        <v>1248</v>
      </c>
      <c r="H41" s="182"/>
      <c r="J41" s="254"/>
      <c r="K41" s="143"/>
      <c r="L41" s="143"/>
      <c r="M41" s="143"/>
      <c r="N41" s="143"/>
      <c r="O41" s="143"/>
      <c r="P41" s="143"/>
      <c r="Q41" s="143"/>
      <c r="R41" s="143"/>
      <c r="S41" s="143"/>
      <c r="T41" s="143"/>
      <c r="U41" s="140"/>
      <c r="V41" s="140"/>
      <c r="W41" s="140"/>
      <c r="X41" s="140"/>
      <c r="Y41" s="144"/>
      <c r="Z41" s="140"/>
      <c r="AA41" s="140"/>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row>
    <row r="42" spans="1:58" ht="15" customHeight="1">
      <c r="A42" s="253" t="s">
        <v>1249</v>
      </c>
      <c r="B42" s="147">
        <v>100</v>
      </c>
      <c r="C42" s="253">
        <v>1</v>
      </c>
      <c r="D42" s="253">
        <v>35</v>
      </c>
      <c r="E42" s="253" t="s">
        <v>105</v>
      </c>
      <c r="F42" s="154">
        <v>9</v>
      </c>
      <c r="G42" s="147" t="s">
        <v>1250</v>
      </c>
      <c r="H42" s="182"/>
      <c r="J42" s="254"/>
      <c r="K42" s="143"/>
      <c r="L42" s="143"/>
      <c r="M42" s="143"/>
      <c r="N42" s="143"/>
      <c r="O42" s="143"/>
      <c r="P42" s="143"/>
      <c r="Q42" s="143"/>
      <c r="R42" s="143"/>
      <c r="S42" s="143"/>
      <c r="T42" s="143"/>
      <c r="U42" s="140"/>
      <c r="V42" s="140"/>
      <c r="W42" s="140"/>
      <c r="X42" s="140"/>
      <c r="Y42" s="144"/>
      <c r="Z42" s="140"/>
      <c r="AA42" s="140"/>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row>
    <row r="43" spans="1:58" ht="15" customHeight="1">
      <c r="A43" s="253" t="s">
        <v>1251</v>
      </c>
      <c r="B43" s="147">
        <v>90</v>
      </c>
      <c r="C43" s="253">
        <v>1</v>
      </c>
      <c r="D43" s="253">
        <v>35</v>
      </c>
      <c r="E43" s="253" t="s">
        <v>105</v>
      </c>
      <c r="F43" s="154" t="s">
        <v>1252</v>
      </c>
      <c r="G43" s="147" t="s">
        <v>1253</v>
      </c>
      <c r="H43" s="182"/>
      <c r="J43" s="254"/>
      <c r="K43" s="143"/>
      <c r="L43" s="143"/>
      <c r="M43" s="143"/>
      <c r="N43" s="143"/>
      <c r="O43" s="143"/>
      <c r="P43" s="143"/>
      <c r="Q43" s="143"/>
      <c r="R43" s="143"/>
      <c r="S43" s="143"/>
      <c r="T43" s="143"/>
      <c r="U43" s="140"/>
      <c r="V43" s="140"/>
      <c r="W43" s="140"/>
      <c r="X43" s="140"/>
      <c r="Y43" s="144"/>
      <c r="Z43" s="140"/>
      <c r="AA43" s="140"/>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row>
    <row r="44" spans="1:58" ht="15" customHeight="1">
      <c r="A44" s="253" t="s">
        <v>1254</v>
      </c>
      <c r="B44" s="147">
        <v>8</v>
      </c>
      <c r="C44" s="253">
        <v>2</v>
      </c>
      <c r="D44" s="253">
        <v>38</v>
      </c>
      <c r="E44" s="253" t="s">
        <v>1255</v>
      </c>
      <c r="F44" s="154">
        <v>3</v>
      </c>
      <c r="G44" s="147"/>
      <c r="H44" s="182"/>
      <c r="J44" s="254"/>
      <c r="K44" s="143"/>
      <c r="L44" s="143"/>
      <c r="M44" s="143"/>
      <c r="N44" s="143"/>
      <c r="O44" s="143"/>
      <c r="P44" s="143"/>
      <c r="Q44" s="143"/>
      <c r="R44" s="143"/>
      <c r="S44" s="143"/>
      <c r="T44" s="143"/>
      <c r="U44" s="140"/>
      <c r="V44" s="140"/>
      <c r="W44" s="140"/>
      <c r="X44" s="140"/>
      <c r="Y44" s="144"/>
      <c r="Z44" s="140"/>
      <c r="AA44" s="140"/>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5" customHeight="1">
      <c r="A45" s="253" t="s">
        <v>1256</v>
      </c>
      <c r="B45" s="147">
        <v>8</v>
      </c>
      <c r="C45" s="253">
        <v>2</v>
      </c>
      <c r="D45" s="253">
        <v>38</v>
      </c>
      <c r="E45" s="253" t="s">
        <v>1255</v>
      </c>
      <c r="F45" s="154">
        <v>3</v>
      </c>
      <c r="G45" s="147"/>
      <c r="H45" s="182"/>
      <c r="J45" s="254"/>
      <c r="K45" s="143"/>
      <c r="L45" s="143"/>
      <c r="M45" s="143"/>
      <c r="N45" s="143"/>
      <c r="O45" s="143"/>
      <c r="P45" s="143"/>
      <c r="Q45" s="143"/>
      <c r="R45" s="143"/>
      <c r="S45" s="143"/>
      <c r="T45" s="143"/>
      <c r="U45" s="140"/>
      <c r="V45" s="140"/>
      <c r="W45" s="140"/>
      <c r="X45" s="140"/>
      <c r="Y45" s="144"/>
      <c r="Z45" s="140"/>
      <c r="AA45" s="140"/>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row>
    <row r="46" spans="1:58" ht="15" customHeight="1">
      <c r="A46" s="253" t="s">
        <v>1257</v>
      </c>
      <c r="B46" s="147">
        <v>8</v>
      </c>
      <c r="C46" s="253">
        <v>2</v>
      </c>
      <c r="D46" s="253">
        <v>38</v>
      </c>
      <c r="E46" s="253" t="s">
        <v>1255</v>
      </c>
      <c r="F46" s="154">
        <v>4</v>
      </c>
      <c r="G46" s="147"/>
      <c r="H46" s="182"/>
      <c r="J46" s="254"/>
      <c r="K46" s="143"/>
      <c r="L46" s="143"/>
      <c r="M46" s="143"/>
      <c r="N46" s="143"/>
      <c r="O46" s="143"/>
      <c r="P46" s="143"/>
      <c r="Q46" s="143"/>
      <c r="R46" s="143"/>
      <c r="S46" s="143"/>
      <c r="T46" s="143"/>
      <c r="U46" s="140"/>
      <c r="V46" s="140"/>
      <c r="W46" s="140"/>
      <c r="X46" s="140"/>
      <c r="Y46" s="144"/>
      <c r="Z46" s="140"/>
      <c r="AA46" s="140"/>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row>
    <row r="47" spans="1:58" ht="14.25" customHeight="1">
      <c r="A47" s="253" t="s">
        <v>1258</v>
      </c>
      <c r="B47" s="147">
        <v>8</v>
      </c>
      <c r="C47" s="253">
        <v>2</v>
      </c>
      <c r="D47" s="253">
        <v>38</v>
      </c>
      <c r="E47" s="253" t="s">
        <v>1255</v>
      </c>
      <c r="F47" s="148" t="s">
        <v>1259</v>
      </c>
      <c r="G47" s="147"/>
      <c r="H47" s="716" t="s">
        <v>1260</v>
      </c>
      <c r="I47" s="699"/>
      <c r="J47" s="737"/>
      <c r="K47" s="17"/>
      <c r="L47" s="17"/>
      <c r="M47" s="17"/>
      <c r="N47" s="17"/>
      <c r="O47" s="17"/>
      <c r="P47" s="17"/>
      <c r="Q47" s="17"/>
      <c r="R47" s="17"/>
      <c r="S47" s="17"/>
      <c r="T47" s="17"/>
      <c r="U47" s="17"/>
      <c r="V47" s="17"/>
      <c r="W47" s="17"/>
      <c r="X47" s="17"/>
      <c r="Y47" s="18"/>
      <c r="Z47" s="17"/>
      <c r="AA47" s="17"/>
    </row>
    <row r="48" spans="1:58" ht="14.25" customHeight="1">
      <c r="A48" s="253" t="s">
        <v>1261</v>
      </c>
      <c r="B48" s="147">
        <v>8</v>
      </c>
      <c r="C48" s="253">
        <v>2</v>
      </c>
      <c r="D48" s="253">
        <v>38</v>
      </c>
      <c r="E48" s="155" t="s">
        <v>1255</v>
      </c>
      <c r="F48" s="154">
        <v>6</v>
      </c>
      <c r="G48" s="147"/>
      <c r="H48" s="699"/>
      <c r="I48" s="699"/>
      <c r="J48" s="737"/>
      <c r="K48" s="17"/>
      <c r="L48" s="17"/>
      <c r="M48" s="17"/>
      <c r="N48" s="17"/>
      <c r="O48" s="17"/>
      <c r="P48" s="17"/>
      <c r="Q48" s="17"/>
      <c r="R48" s="17"/>
      <c r="S48" s="17"/>
      <c r="T48" s="17"/>
      <c r="U48" s="17"/>
      <c r="V48" s="17"/>
      <c r="W48" s="17"/>
      <c r="X48" s="17"/>
      <c r="Y48" s="18"/>
      <c r="Z48" s="17"/>
      <c r="AA48" s="17"/>
    </row>
    <row r="49" spans="1:58" ht="15.75" customHeight="1">
      <c r="A49" s="147" t="s">
        <v>1262</v>
      </c>
      <c r="B49" s="147">
        <v>8</v>
      </c>
      <c r="C49" s="147">
        <v>2</v>
      </c>
      <c r="D49" s="253">
        <v>38</v>
      </c>
      <c r="E49" s="155" t="s">
        <v>1255</v>
      </c>
      <c r="F49" s="154">
        <v>6</v>
      </c>
      <c r="G49" s="147"/>
      <c r="H49" s="699"/>
      <c r="I49" s="699"/>
      <c r="J49" s="737"/>
      <c r="K49" s="17"/>
      <c r="L49" s="17"/>
      <c r="M49" s="17"/>
      <c r="N49" s="17"/>
      <c r="O49" s="17"/>
      <c r="P49" s="17"/>
      <c r="Q49" s="17"/>
      <c r="R49" s="17"/>
      <c r="S49" s="17"/>
      <c r="T49" s="17"/>
      <c r="U49" s="17"/>
      <c r="V49" s="17"/>
      <c r="W49" s="17"/>
      <c r="X49" s="17"/>
      <c r="Y49" s="17"/>
      <c r="Z49" s="17"/>
      <c r="AA49" s="17"/>
    </row>
    <row r="50" spans="1:58" ht="15.75" customHeight="1">
      <c r="A50" s="147" t="s">
        <v>1263</v>
      </c>
      <c r="B50" s="147">
        <v>8</v>
      </c>
      <c r="C50" s="147">
        <v>2</v>
      </c>
      <c r="D50" s="253">
        <v>38</v>
      </c>
      <c r="E50" s="155" t="s">
        <v>1255</v>
      </c>
      <c r="F50" s="154">
        <v>7</v>
      </c>
      <c r="G50" s="147"/>
      <c r="H50" s="699"/>
      <c r="I50" s="699"/>
      <c r="J50" s="737"/>
      <c r="K50" s="17"/>
      <c r="L50" s="17"/>
      <c r="M50" s="17"/>
      <c r="N50" s="17"/>
      <c r="O50" s="17"/>
      <c r="P50" s="17"/>
      <c r="Q50" s="17"/>
      <c r="R50" s="17"/>
      <c r="S50" s="17"/>
      <c r="T50" s="17"/>
      <c r="U50" s="17"/>
      <c r="V50" s="17"/>
      <c r="W50" s="17"/>
      <c r="X50" s="17"/>
      <c r="Y50" s="17"/>
      <c r="Z50" s="17"/>
      <c r="AA50" s="17"/>
    </row>
    <row r="51" spans="1:58" ht="15.75" customHeight="1">
      <c r="A51" s="554"/>
      <c r="B51" s="555"/>
      <c r="C51" s="556"/>
      <c r="D51" s="557"/>
      <c r="E51" s="558"/>
      <c r="F51" s="558"/>
      <c r="G51" s="554"/>
      <c r="H51" s="738"/>
      <c r="I51" s="738"/>
      <c r="J51" s="739"/>
      <c r="K51" s="17"/>
      <c r="L51" s="17"/>
      <c r="M51" s="17"/>
      <c r="N51" s="17"/>
      <c r="O51" s="17"/>
      <c r="P51" s="17"/>
      <c r="Q51" s="17"/>
      <c r="R51" s="17"/>
      <c r="S51" s="17"/>
      <c r="T51" s="17"/>
      <c r="U51" s="17"/>
      <c r="V51" s="17"/>
      <c r="W51" s="17"/>
      <c r="X51" s="17"/>
      <c r="Y51" s="17"/>
      <c r="Z51" s="17"/>
      <c r="AA51" s="17"/>
    </row>
    <row r="52" spans="1:58" ht="15.75" customHeight="1">
      <c r="A52" s="19"/>
      <c r="B52" s="19"/>
      <c r="C52" s="19"/>
      <c r="D52" s="19"/>
      <c r="E52" s="19"/>
      <c r="F52" s="19"/>
      <c r="G52" s="18"/>
      <c r="H52" s="18"/>
      <c r="I52" s="18"/>
      <c r="J52" s="18"/>
      <c r="K52" s="18"/>
      <c r="L52" s="18"/>
      <c r="M52" s="18"/>
      <c r="N52" s="18"/>
      <c r="O52" s="18"/>
      <c r="P52" s="18"/>
      <c r="Q52" s="17"/>
      <c r="R52" s="18"/>
      <c r="S52" s="18"/>
      <c r="T52" s="18"/>
      <c r="U52" s="18"/>
      <c r="V52" s="18"/>
      <c r="W52" s="18"/>
      <c r="X52" s="18"/>
      <c r="Y52" s="18"/>
      <c r="Z52" s="18"/>
      <c r="AA52" s="18"/>
      <c r="AB52" s="18"/>
      <c r="AC52" s="18"/>
      <c r="AD52" s="18"/>
    </row>
    <row r="53" spans="1:58" ht="15.75" customHeight="1">
      <c r="A53" s="553" t="s">
        <v>344</v>
      </c>
      <c r="B53" s="543"/>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9"/>
      <c r="AC53" s="17"/>
      <c r="AD53" s="17"/>
    </row>
    <row r="54" spans="1:58" ht="15" customHeight="1">
      <c r="A54" s="139" t="s">
        <v>331</v>
      </c>
      <c r="B54" s="140" t="s">
        <v>332</v>
      </c>
      <c r="C54" s="139" t="s">
        <v>345</v>
      </c>
      <c r="D54" s="139" t="s">
        <v>346</v>
      </c>
      <c r="E54" s="139" t="s">
        <v>347</v>
      </c>
      <c r="F54" s="139" t="s">
        <v>348</v>
      </c>
      <c r="G54" s="139" t="s">
        <v>349</v>
      </c>
      <c r="H54" s="141" t="s">
        <v>337</v>
      </c>
      <c r="I54" s="734" t="s">
        <v>338</v>
      </c>
      <c r="J54" s="729"/>
      <c r="K54" s="735"/>
      <c r="L54" s="143"/>
      <c r="M54" s="143"/>
      <c r="N54" s="143"/>
      <c r="O54" s="143"/>
      <c r="P54" s="143"/>
      <c r="Q54" s="143"/>
      <c r="R54" s="143"/>
      <c r="S54" s="143"/>
      <c r="T54" s="143"/>
      <c r="U54" s="143"/>
      <c r="V54" s="140"/>
      <c r="W54" s="140"/>
      <c r="X54" s="140"/>
      <c r="Y54" s="140"/>
      <c r="Z54" s="144"/>
      <c r="AA54" s="140"/>
      <c r="AB54" s="140"/>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row>
    <row r="55" spans="1:58" ht="15" customHeight="1">
      <c r="A55" s="253" t="s">
        <v>1254</v>
      </c>
      <c r="B55" s="147">
        <v>8</v>
      </c>
      <c r="C55" s="253"/>
      <c r="D55" s="253" t="s">
        <v>54</v>
      </c>
      <c r="E55" s="253">
        <v>2</v>
      </c>
      <c r="F55" s="253">
        <v>3</v>
      </c>
      <c r="G55" s="253" t="s">
        <v>353</v>
      </c>
      <c r="H55" s="17" t="s">
        <v>1264</v>
      </c>
      <c r="I55" s="182"/>
      <c r="K55" s="254"/>
      <c r="L55" s="143"/>
      <c r="M55" s="143"/>
      <c r="N55" s="143"/>
      <c r="O55" s="143"/>
      <c r="P55" s="143"/>
      <c r="Q55" s="143"/>
      <c r="R55" s="143"/>
      <c r="S55" s="143"/>
      <c r="T55" s="143"/>
      <c r="U55" s="143"/>
      <c r="V55" s="140"/>
      <c r="W55" s="140"/>
      <c r="X55" s="140"/>
      <c r="Y55" s="140"/>
      <c r="Z55" s="144"/>
      <c r="AA55" s="140"/>
      <c r="AB55" s="140"/>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row>
    <row r="56" spans="1:58" ht="14.25" customHeight="1">
      <c r="A56" s="253" t="s">
        <v>1256</v>
      </c>
      <c r="B56" s="147">
        <v>8</v>
      </c>
      <c r="C56" s="253"/>
      <c r="D56" s="253" t="s">
        <v>54</v>
      </c>
      <c r="E56" s="155">
        <v>2</v>
      </c>
      <c r="F56" s="155">
        <v>3</v>
      </c>
      <c r="G56" s="17" t="s">
        <v>353</v>
      </c>
      <c r="H56" s="17" t="s">
        <v>1264</v>
      </c>
      <c r="I56" s="716" t="s">
        <v>1265</v>
      </c>
      <c r="J56" s="699"/>
      <c r="K56" s="737"/>
      <c r="L56" s="17"/>
      <c r="M56" s="17"/>
      <c r="N56" s="17"/>
      <c r="O56" s="17"/>
      <c r="P56" s="17"/>
      <c r="Q56" s="17"/>
      <c r="R56" s="17"/>
      <c r="S56" s="17"/>
      <c r="T56" s="17"/>
      <c r="U56" s="17"/>
      <c r="V56" s="17"/>
      <c r="W56" s="17"/>
      <c r="X56" s="17"/>
      <c r="Y56" s="17"/>
      <c r="Z56" s="18"/>
      <c r="AA56" s="17"/>
      <c r="AB56" s="17"/>
    </row>
    <row r="57" spans="1:58" ht="14.25" customHeight="1">
      <c r="A57" s="253" t="s">
        <v>1257</v>
      </c>
      <c r="B57" s="147">
        <v>8</v>
      </c>
      <c r="C57" s="253"/>
      <c r="D57" s="253" t="s">
        <v>54</v>
      </c>
      <c r="E57" s="155">
        <v>2</v>
      </c>
      <c r="F57" s="155">
        <v>3</v>
      </c>
      <c r="G57" s="17" t="s">
        <v>353</v>
      </c>
      <c r="H57" s="17" t="s">
        <v>1264</v>
      </c>
      <c r="I57" s="699"/>
      <c r="J57" s="699"/>
      <c r="K57" s="737"/>
      <c r="L57" s="17"/>
      <c r="M57" s="17"/>
      <c r="N57" s="17"/>
      <c r="O57" s="17"/>
      <c r="P57" s="17"/>
      <c r="Q57" s="17"/>
      <c r="R57" s="17"/>
      <c r="S57" s="17"/>
      <c r="T57" s="17"/>
      <c r="U57" s="17"/>
      <c r="V57" s="17"/>
      <c r="W57" s="17"/>
      <c r="X57" s="17"/>
      <c r="Y57" s="17"/>
      <c r="Z57" s="18"/>
      <c r="AA57" s="17"/>
      <c r="AB57" s="17"/>
    </row>
    <row r="58" spans="1:58" ht="14.25" customHeight="1">
      <c r="A58" s="253" t="s">
        <v>1258</v>
      </c>
      <c r="B58" s="147">
        <v>8</v>
      </c>
      <c r="C58" s="253"/>
      <c r="D58" s="253" t="s">
        <v>54</v>
      </c>
      <c r="E58" s="155">
        <v>2</v>
      </c>
      <c r="F58" s="155">
        <v>3</v>
      </c>
      <c r="G58" s="17" t="s">
        <v>353</v>
      </c>
      <c r="H58" s="17" t="s">
        <v>1264</v>
      </c>
      <c r="I58" s="699"/>
      <c r="J58" s="699"/>
      <c r="K58" s="737"/>
      <c r="L58" s="17"/>
      <c r="M58" s="17"/>
      <c r="N58" s="17"/>
      <c r="O58" s="17"/>
      <c r="P58" s="17"/>
      <c r="Q58" s="17"/>
      <c r="R58" s="17"/>
      <c r="S58" s="17"/>
      <c r="T58" s="17"/>
      <c r="U58" s="17"/>
      <c r="V58" s="17"/>
      <c r="W58" s="17"/>
      <c r="X58" s="17"/>
      <c r="Y58" s="17"/>
      <c r="Z58" s="18"/>
      <c r="AA58" s="17"/>
      <c r="AB58" s="17"/>
    </row>
    <row r="59" spans="1:58" ht="14.25" customHeight="1">
      <c r="A59" s="253" t="s">
        <v>1261</v>
      </c>
      <c r="B59" s="147">
        <v>8</v>
      </c>
      <c r="C59" s="253"/>
      <c r="D59" s="253" t="s">
        <v>54</v>
      </c>
      <c r="E59" s="155">
        <v>2</v>
      </c>
      <c r="F59" s="155">
        <v>3</v>
      </c>
      <c r="G59" s="17" t="s">
        <v>353</v>
      </c>
      <c r="H59" s="17" t="s">
        <v>1264</v>
      </c>
      <c r="I59" s="699"/>
      <c r="J59" s="699"/>
      <c r="K59" s="737"/>
      <c r="L59" s="17"/>
      <c r="M59" s="17"/>
      <c r="N59" s="17"/>
      <c r="O59" s="17"/>
      <c r="P59" s="17"/>
      <c r="Q59" s="17"/>
      <c r="R59" s="17"/>
      <c r="S59" s="17"/>
      <c r="T59" s="17"/>
      <c r="U59" s="17"/>
      <c r="V59" s="17"/>
      <c r="W59" s="17"/>
      <c r="X59" s="17"/>
      <c r="Y59" s="17"/>
      <c r="Z59" s="18"/>
      <c r="AA59" s="17"/>
      <c r="AB59" s="17"/>
    </row>
    <row r="60" spans="1:58" ht="15.75" customHeight="1">
      <c r="A60" s="147" t="s">
        <v>1262</v>
      </c>
      <c r="B60" s="147">
        <v>8</v>
      </c>
      <c r="C60" s="147"/>
      <c r="D60" s="253" t="s">
        <v>54</v>
      </c>
      <c r="E60" s="155">
        <v>2</v>
      </c>
      <c r="F60" s="155">
        <v>3</v>
      </c>
      <c r="G60" s="157" t="s">
        <v>353</v>
      </c>
      <c r="H60" s="17" t="s">
        <v>1264</v>
      </c>
      <c r="I60" s="699"/>
      <c r="J60" s="699"/>
      <c r="K60" s="737"/>
      <c r="L60" s="17"/>
      <c r="M60" s="17"/>
      <c r="N60" s="17"/>
      <c r="O60" s="17"/>
      <c r="P60" s="17"/>
      <c r="Q60" s="17"/>
      <c r="R60" s="17"/>
      <c r="S60" s="17"/>
      <c r="T60" s="17"/>
      <c r="U60" s="17"/>
      <c r="V60" s="17"/>
      <c r="W60" s="17"/>
      <c r="X60" s="17"/>
      <c r="Y60" s="17"/>
      <c r="Z60" s="17"/>
      <c r="AA60" s="17"/>
      <c r="AB60" s="17"/>
    </row>
    <row r="61" spans="1:58" ht="15.75" customHeight="1">
      <c r="A61" s="147" t="s">
        <v>1263</v>
      </c>
      <c r="B61" s="147">
        <v>8</v>
      </c>
      <c r="C61" s="147"/>
      <c r="D61" s="253" t="s">
        <v>54</v>
      </c>
      <c r="E61" s="155">
        <v>2</v>
      </c>
      <c r="F61" s="155">
        <v>3</v>
      </c>
      <c r="G61" s="157" t="s">
        <v>353</v>
      </c>
      <c r="H61" s="17"/>
      <c r="I61" s="699"/>
      <c r="J61" s="699"/>
      <c r="K61" s="737"/>
      <c r="L61" s="17"/>
      <c r="M61" s="17"/>
      <c r="N61" s="17"/>
      <c r="O61" s="17"/>
      <c r="P61" s="17"/>
      <c r="Q61" s="17"/>
      <c r="R61" s="17"/>
      <c r="S61" s="17"/>
      <c r="T61" s="17"/>
      <c r="U61" s="17"/>
      <c r="V61" s="17"/>
      <c r="W61" s="17"/>
      <c r="X61" s="17"/>
      <c r="Y61" s="17"/>
      <c r="Z61" s="17"/>
      <c r="AA61" s="17"/>
      <c r="AB61" s="17"/>
    </row>
    <row r="62" spans="1:58" ht="15.75" customHeight="1">
      <c r="A62" s="554"/>
      <c r="B62" s="555"/>
      <c r="C62" s="556"/>
      <c r="D62" s="556"/>
      <c r="E62" s="558"/>
      <c r="F62" s="558"/>
      <c r="G62" s="158"/>
      <c r="H62" s="554"/>
      <c r="I62" s="738"/>
      <c r="J62" s="738"/>
      <c r="K62" s="739"/>
      <c r="L62" s="17"/>
      <c r="M62" s="17"/>
      <c r="N62" s="17"/>
      <c r="O62" s="17"/>
      <c r="P62" s="17"/>
      <c r="Q62" s="17"/>
      <c r="R62" s="17"/>
      <c r="S62" s="17"/>
      <c r="T62" s="17"/>
      <c r="U62" s="17"/>
      <c r="V62" s="17"/>
      <c r="W62" s="17"/>
      <c r="X62" s="17"/>
      <c r="Y62" s="17"/>
      <c r="Z62" s="17"/>
      <c r="AA62" s="17"/>
      <c r="AB62" s="17"/>
    </row>
    <row r="63" spans="1:58" ht="15.75" customHeight="1">
      <c r="A63" s="16"/>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row>
    <row r="64" spans="1:58" ht="15.75" customHeight="1">
      <c r="A64" s="16"/>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row>
    <row r="65" spans="1:30" ht="15.75" customHeight="1">
      <c r="A65" s="159" t="s">
        <v>357</v>
      </c>
      <c r="B65" s="554"/>
      <c r="C65" s="554"/>
      <c r="D65" s="554"/>
      <c r="E65" s="554"/>
      <c r="F65" s="554"/>
      <c r="G65" s="554"/>
      <c r="H65" s="554"/>
      <c r="I65" s="554"/>
      <c r="J65" s="17"/>
      <c r="K65" s="17"/>
      <c r="L65" s="17"/>
      <c r="M65" s="17"/>
      <c r="N65" s="17"/>
      <c r="O65" s="17"/>
      <c r="P65" s="17"/>
      <c r="Q65" s="17"/>
      <c r="R65" s="17"/>
      <c r="S65" s="17"/>
      <c r="T65" s="17"/>
      <c r="U65" s="17"/>
      <c r="V65" s="17"/>
      <c r="W65" s="17"/>
      <c r="X65" s="17"/>
      <c r="Y65" s="17"/>
      <c r="Z65" s="17"/>
      <c r="AA65" s="17"/>
      <c r="AB65" s="17"/>
      <c r="AC65" s="17"/>
      <c r="AD65" s="17"/>
    </row>
    <row r="66" spans="1:30" ht="15.75" customHeight="1">
      <c r="A66" s="160" t="s">
        <v>358</v>
      </c>
      <c r="B66" s="16" t="s">
        <v>359</v>
      </c>
      <c r="C66" s="16" t="s">
        <v>360</v>
      </c>
      <c r="D66" s="16" t="s">
        <v>361</v>
      </c>
      <c r="E66" s="16" t="s">
        <v>362</v>
      </c>
      <c r="F66" s="16" t="s">
        <v>363</v>
      </c>
      <c r="G66" s="16" t="s">
        <v>364</v>
      </c>
      <c r="H66" s="16" t="s">
        <v>335</v>
      </c>
      <c r="I66" s="16" t="s">
        <v>365</v>
      </c>
      <c r="J66" s="16" t="s">
        <v>366</v>
      </c>
      <c r="K66" s="714" t="s">
        <v>367</v>
      </c>
      <c r="L66" s="729"/>
      <c r="M66" s="730"/>
      <c r="N66" s="16"/>
      <c r="O66" s="17"/>
      <c r="P66" s="17"/>
      <c r="Q66" s="17"/>
      <c r="R66" s="17"/>
      <c r="S66" s="17"/>
      <c r="T66" s="17"/>
      <c r="U66" s="17"/>
      <c r="V66" s="17"/>
      <c r="W66" s="17"/>
      <c r="X66" s="17"/>
      <c r="Y66" s="17"/>
      <c r="Z66" s="17"/>
      <c r="AA66" s="17"/>
      <c r="AB66" s="17"/>
    </row>
    <row r="67" spans="1:30" ht="15.75" customHeight="1">
      <c r="A67" s="326" t="s">
        <v>1266</v>
      </c>
      <c r="B67" s="147" t="s">
        <v>97</v>
      </c>
      <c r="C67" s="147">
        <v>38</v>
      </c>
      <c r="D67" s="147">
        <v>1</v>
      </c>
      <c r="E67" s="154">
        <v>1.5</v>
      </c>
      <c r="F67" s="154">
        <v>60</v>
      </c>
      <c r="G67" s="147" t="s">
        <v>1267</v>
      </c>
      <c r="H67" s="147" t="s">
        <v>102</v>
      </c>
      <c r="I67" s="217">
        <f>Constants!$B$6</f>
        <v>50</v>
      </c>
      <c r="J67" s="253"/>
      <c r="K67" s="147" t="s">
        <v>1268</v>
      </c>
      <c r="M67" s="327"/>
      <c r="N67" s="16"/>
      <c r="O67" s="17"/>
      <c r="P67" s="17"/>
      <c r="Q67" s="17"/>
      <c r="R67" s="17"/>
      <c r="S67" s="17"/>
      <c r="T67" s="17"/>
      <c r="U67" s="17"/>
      <c r="V67" s="17"/>
      <c r="W67" s="17"/>
      <c r="X67" s="17"/>
      <c r="Y67" s="17"/>
      <c r="Z67" s="17"/>
      <c r="AA67" s="17"/>
      <c r="AB67" s="17"/>
    </row>
    <row r="68" spans="1:30" ht="15.75" customHeight="1">
      <c r="A68" s="326" t="s">
        <v>1266</v>
      </c>
      <c r="B68" s="147" t="s">
        <v>97</v>
      </c>
      <c r="C68" s="147">
        <v>38</v>
      </c>
      <c r="D68" s="147">
        <v>1</v>
      </c>
      <c r="E68" s="154">
        <v>1.5</v>
      </c>
      <c r="F68" s="154">
        <v>60</v>
      </c>
      <c r="G68" s="147" t="s">
        <v>1267</v>
      </c>
      <c r="H68" s="147" t="s">
        <v>102</v>
      </c>
      <c r="I68" s="217">
        <f>Constants!$B$6</f>
        <v>50</v>
      </c>
      <c r="J68" s="147"/>
      <c r="K68" s="147" t="s">
        <v>1269</v>
      </c>
      <c r="M68" s="327"/>
      <c r="N68" s="16"/>
      <c r="O68" s="17"/>
      <c r="P68" s="17"/>
      <c r="Q68" s="17"/>
      <c r="R68" s="17"/>
      <c r="S68" s="17"/>
      <c r="T68" s="17"/>
      <c r="U68" s="17"/>
      <c r="V68" s="17"/>
      <c r="W68" s="17"/>
      <c r="X68" s="17"/>
      <c r="Y68" s="17"/>
      <c r="Z68" s="17"/>
      <c r="AA68" s="17"/>
      <c r="AB68" s="17"/>
    </row>
    <row r="69" spans="1:30" ht="15.75" customHeight="1">
      <c r="A69" s="326" t="s">
        <v>1257</v>
      </c>
      <c r="B69" s="147" t="s">
        <v>97</v>
      </c>
      <c r="C69" s="147">
        <v>38</v>
      </c>
      <c r="D69" s="147">
        <v>1</v>
      </c>
      <c r="E69" s="154">
        <v>1.5</v>
      </c>
      <c r="F69" s="154">
        <v>60</v>
      </c>
      <c r="G69" s="147" t="s">
        <v>1267</v>
      </c>
      <c r="H69" s="147" t="s">
        <v>102</v>
      </c>
      <c r="I69" s="217">
        <f>Constants!$B$6</f>
        <v>50</v>
      </c>
      <c r="J69" s="147"/>
      <c r="K69" s="16"/>
      <c r="M69" s="327"/>
      <c r="N69" s="16"/>
      <c r="O69" s="17"/>
      <c r="P69" s="17"/>
      <c r="Q69" s="17"/>
      <c r="R69" s="17"/>
      <c r="S69" s="17"/>
      <c r="T69" s="17"/>
      <c r="U69" s="17"/>
      <c r="V69" s="17"/>
      <c r="W69" s="17"/>
      <c r="X69" s="17"/>
      <c r="Y69" s="17"/>
      <c r="Z69" s="17"/>
      <c r="AA69" s="17"/>
      <c r="AB69" s="17"/>
    </row>
    <row r="70" spans="1:30" ht="15.75" customHeight="1">
      <c r="A70" s="326" t="s">
        <v>1258</v>
      </c>
      <c r="B70" s="147" t="s">
        <v>97</v>
      </c>
      <c r="C70" s="147">
        <v>38</v>
      </c>
      <c r="D70" s="147">
        <v>1</v>
      </c>
      <c r="E70" s="154">
        <v>1.5</v>
      </c>
      <c r="F70" s="154">
        <v>60</v>
      </c>
      <c r="G70" s="147" t="s">
        <v>1267</v>
      </c>
      <c r="H70" s="147" t="s">
        <v>102</v>
      </c>
      <c r="I70" s="217">
        <f>Constants!$B$6</f>
        <v>50</v>
      </c>
      <c r="J70" s="147"/>
      <c r="K70" s="16"/>
      <c r="M70" s="327"/>
      <c r="N70" s="16"/>
      <c r="O70" s="17"/>
      <c r="P70" s="17"/>
      <c r="Q70" s="17"/>
      <c r="R70" s="17"/>
      <c r="S70" s="17"/>
      <c r="T70" s="17"/>
      <c r="U70" s="17"/>
      <c r="V70" s="17"/>
      <c r="W70" s="17"/>
      <c r="X70" s="17"/>
      <c r="Y70" s="17"/>
      <c r="Z70" s="17"/>
      <c r="AA70" s="17"/>
      <c r="AB70" s="17"/>
    </row>
    <row r="71" spans="1:30" ht="15.75" customHeight="1">
      <c r="A71" s="326" t="s">
        <v>1261</v>
      </c>
      <c r="B71" s="147" t="s">
        <v>97</v>
      </c>
      <c r="C71" s="147">
        <v>38</v>
      </c>
      <c r="D71" s="147">
        <v>1</v>
      </c>
      <c r="E71" s="154">
        <v>1.5</v>
      </c>
      <c r="F71" s="154">
        <v>60</v>
      </c>
      <c r="G71" s="147" t="s">
        <v>1267</v>
      </c>
      <c r="H71" s="147" t="s">
        <v>102</v>
      </c>
      <c r="I71" s="217">
        <f>Constants!$B$6</f>
        <v>50</v>
      </c>
      <c r="J71" s="147"/>
      <c r="K71" s="16"/>
      <c r="M71" s="327"/>
      <c r="N71" s="16"/>
      <c r="O71" s="17"/>
      <c r="P71" s="17"/>
      <c r="Q71" s="17"/>
      <c r="R71" s="17"/>
      <c r="S71" s="17"/>
      <c r="T71" s="17"/>
      <c r="U71" s="17"/>
      <c r="V71" s="17"/>
      <c r="W71" s="17"/>
      <c r="X71" s="17"/>
      <c r="Y71" s="17"/>
      <c r="Z71" s="17"/>
      <c r="AA71" s="17"/>
      <c r="AB71" s="17"/>
    </row>
    <row r="72" spans="1:30" ht="15.75" customHeight="1">
      <c r="A72" s="326" t="s">
        <v>1262</v>
      </c>
      <c r="B72" s="147" t="s">
        <v>97</v>
      </c>
      <c r="C72" s="147">
        <v>38</v>
      </c>
      <c r="D72" s="147">
        <v>1</v>
      </c>
      <c r="E72" s="154">
        <v>1.5</v>
      </c>
      <c r="F72" s="154">
        <v>60</v>
      </c>
      <c r="G72" s="147" t="s">
        <v>1267</v>
      </c>
      <c r="H72" s="147" t="s">
        <v>102</v>
      </c>
      <c r="I72" s="217">
        <f>Constants!$B$6</f>
        <v>50</v>
      </c>
      <c r="J72" s="147"/>
      <c r="K72" s="16"/>
      <c r="M72" s="327"/>
      <c r="N72" s="16"/>
      <c r="O72" s="17"/>
      <c r="P72" s="17"/>
      <c r="Q72" s="17"/>
      <c r="R72" s="17"/>
      <c r="S72" s="17"/>
      <c r="T72" s="17"/>
      <c r="U72" s="17"/>
      <c r="V72" s="17"/>
      <c r="W72" s="17"/>
      <c r="X72" s="17"/>
      <c r="Y72" s="17"/>
      <c r="Z72" s="17"/>
      <c r="AA72" s="17"/>
      <c r="AB72" s="17"/>
    </row>
    <row r="73" spans="1:30" ht="15.75" customHeight="1">
      <c r="A73" s="326" t="s">
        <v>1263</v>
      </c>
      <c r="B73" s="147" t="s">
        <v>97</v>
      </c>
      <c r="C73" s="147">
        <v>38</v>
      </c>
      <c r="D73" s="147">
        <v>1</v>
      </c>
      <c r="E73" s="154">
        <v>1.5</v>
      </c>
      <c r="F73" s="154">
        <v>60</v>
      </c>
      <c r="G73" s="147" t="s">
        <v>1267</v>
      </c>
      <c r="H73" s="147" t="s">
        <v>102</v>
      </c>
      <c r="I73" s="217">
        <f>Constants!$B$6</f>
        <v>50</v>
      </c>
      <c r="J73" s="147"/>
      <c r="K73" s="16"/>
      <c r="M73" s="327"/>
      <c r="N73" s="16"/>
      <c r="O73" s="17"/>
      <c r="P73" s="17"/>
      <c r="Q73" s="17"/>
      <c r="R73" s="17"/>
      <c r="S73" s="17"/>
      <c r="T73" s="17"/>
      <c r="U73" s="17"/>
      <c r="V73" s="17"/>
      <c r="W73" s="17"/>
      <c r="X73" s="17"/>
      <c r="Y73" s="17"/>
      <c r="Z73" s="17"/>
      <c r="AA73" s="17"/>
      <c r="AB73" s="17"/>
    </row>
    <row r="74" spans="1:30" ht="15.75" customHeight="1">
      <c r="A74" s="172" t="s">
        <v>1266</v>
      </c>
      <c r="B74" s="154" t="s">
        <v>97</v>
      </c>
      <c r="C74" s="154">
        <v>38</v>
      </c>
      <c r="D74" s="155">
        <v>1</v>
      </c>
      <c r="E74" s="154">
        <v>1.5</v>
      </c>
      <c r="F74" s="154">
        <v>60</v>
      </c>
      <c r="G74" s="281" t="s">
        <v>1267</v>
      </c>
      <c r="H74" s="154" t="s">
        <v>102</v>
      </c>
      <c r="I74" s="217">
        <f>Constants!$B$6</f>
        <v>50</v>
      </c>
      <c r="J74" s="147">
        <v>8</v>
      </c>
      <c r="K74" s="723" t="s">
        <v>1270</v>
      </c>
      <c r="L74" s="699"/>
      <c r="M74" s="724"/>
      <c r="N74" s="17"/>
      <c r="O74" s="17"/>
      <c r="P74" s="17"/>
      <c r="Q74" s="17"/>
      <c r="R74" s="17"/>
      <c r="S74" s="17"/>
      <c r="T74" s="17"/>
      <c r="U74" s="17"/>
      <c r="V74" s="17"/>
      <c r="W74" s="17"/>
      <c r="X74" s="17"/>
      <c r="Y74" s="17"/>
      <c r="Z74" s="17"/>
      <c r="AA74" s="17"/>
      <c r="AB74" s="17"/>
    </row>
    <row r="75" spans="1:30" ht="15.75" customHeight="1">
      <c r="A75" s="147" t="s">
        <v>1266</v>
      </c>
      <c r="B75" s="154" t="s">
        <v>97</v>
      </c>
      <c r="C75" s="154">
        <v>38</v>
      </c>
      <c r="D75" s="155">
        <v>1</v>
      </c>
      <c r="E75" s="154">
        <v>1.5</v>
      </c>
      <c r="F75" s="154">
        <v>60</v>
      </c>
      <c r="G75" s="281" t="s">
        <v>1267</v>
      </c>
      <c r="H75" s="154" t="s">
        <v>102</v>
      </c>
      <c r="I75" s="217">
        <f>Constants!$B$6</f>
        <v>50</v>
      </c>
      <c r="J75" s="147">
        <v>8</v>
      </c>
      <c r="K75" s="725"/>
      <c r="L75" s="699"/>
      <c r="M75" s="724"/>
      <c r="N75" s="17"/>
      <c r="O75" s="17"/>
      <c r="P75" s="17"/>
      <c r="Q75" s="17"/>
      <c r="R75" s="17"/>
      <c r="S75" s="17"/>
      <c r="T75" s="17"/>
      <c r="U75" s="17"/>
      <c r="V75" s="17"/>
      <c r="W75" s="17"/>
      <c r="X75" s="17"/>
      <c r="Y75" s="17"/>
      <c r="Z75" s="17"/>
      <c r="AA75" s="17"/>
      <c r="AB75" s="17"/>
    </row>
    <row r="76" spans="1:30" ht="14.25" customHeight="1">
      <c r="A76" s="172" t="s">
        <v>1257</v>
      </c>
      <c r="B76" s="154" t="s">
        <v>97</v>
      </c>
      <c r="C76" s="154">
        <v>38</v>
      </c>
      <c r="D76" s="155">
        <v>1</v>
      </c>
      <c r="E76" s="154">
        <v>1.5</v>
      </c>
      <c r="F76" s="154">
        <v>60</v>
      </c>
      <c r="G76" s="154" t="s">
        <v>1267</v>
      </c>
      <c r="H76" s="154" t="s">
        <v>102</v>
      </c>
      <c r="I76" s="217">
        <f>Constants!$B$6</f>
        <v>50</v>
      </c>
      <c r="J76" s="147">
        <v>8</v>
      </c>
      <c r="K76" s="725"/>
      <c r="L76" s="699"/>
      <c r="M76" s="724"/>
      <c r="N76" s="17"/>
      <c r="O76" s="17"/>
      <c r="P76" s="17"/>
      <c r="Q76" s="17"/>
      <c r="R76" s="17"/>
      <c r="S76" s="17"/>
      <c r="T76" s="17"/>
      <c r="U76" s="17"/>
      <c r="V76" s="17"/>
      <c r="W76" s="17"/>
      <c r="X76" s="17"/>
      <c r="Y76" s="17"/>
      <c r="Z76" s="17"/>
      <c r="AA76" s="17"/>
      <c r="AB76" s="17"/>
    </row>
    <row r="77" spans="1:30" ht="15.75" customHeight="1">
      <c r="A77" s="172" t="s">
        <v>1258</v>
      </c>
      <c r="B77" s="154" t="s">
        <v>97</v>
      </c>
      <c r="C77" s="154">
        <v>38</v>
      </c>
      <c r="D77" s="155">
        <v>1</v>
      </c>
      <c r="E77" s="154">
        <v>1.5</v>
      </c>
      <c r="F77" s="154">
        <v>60</v>
      </c>
      <c r="G77" s="154" t="s">
        <v>1271</v>
      </c>
      <c r="H77" s="154" t="s">
        <v>54</v>
      </c>
      <c r="I77" s="328" t="s">
        <v>342</v>
      </c>
      <c r="J77" s="147">
        <v>8</v>
      </c>
      <c r="K77" s="725"/>
      <c r="L77" s="699"/>
      <c r="M77" s="724"/>
      <c r="N77" s="17"/>
      <c r="O77" s="17"/>
      <c r="P77" s="17"/>
      <c r="Q77" s="17"/>
      <c r="R77" s="17"/>
      <c r="S77" s="17"/>
      <c r="T77" s="17"/>
      <c r="U77" s="17"/>
      <c r="V77" s="17"/>
      <c r="W77" s="17"/>
      <c r="X77" s="17"/>
      <c r="Y77" s="17"/>
      <c r="Z77" s="17"/>
      <c r="AA77" s="17"/>
      <c r="AB77" s="17"/>
    </row>
    <row r="78" spans="1:30" ht="15.75" customHeight="1">
      <c r="A78" s="172" t="s">
        <v>1261</v>
      </c>
      <c r="B78" s="154" t="s">
        <v>97</v>
      </c>
      <c r="C78" s="154">
        <v>38</v>
      </c>
      <c r="D78" s="155">
        <v>1</v>
      </c>
      <c r="E78" s="154">
        <v>1.5</v>
      </c>
      <c r="F78" s="154">
        <v>60</v>
      </c>
      <c r="G78" s="154" t="s">
        <v>1271</v>
      </c>
      <c r="H78" s="154" t="s">
        <v>54</v>
      </c>
      <c r="I78" s="328" t="s">
        <v>342</v>
      </c>
      <c r="J78" s="147">
        <v>8</v>
      </c>
      <c r="K78" s="725"/>
      <c r="L78" s="699"/>
      <c r="M78" s="724"/>
      <c r="N78" s="17"/>
      <c r="O78" s="17"/>
      <c r="P78" s="17"/>
      <c r="Q78" s="17"/>
      <c r="R78" s="17"/>
      <c r="S78" s="17"/>
      <c r="T78" s="17"/>
      <c r="U78" s="17"/>
      <c r="V78" s="17"/>
      <c r="W78" s="17"/>
      <c r="X78" s="17"/>
      <c r="Y78" s="17"/>
      <c r="Z78" s="17"/>
      <c r="AA78" s="17"/>
      <c r="AB78" s="17"/>
    </row>
    <row r="79" spans="1:30" ht="15.75" customHeight="1">
      <c r="A79" s="172" t="s">
        <v>1262</v>
      </c>
      <c r="B79" s="154" t="s">
        <v>97</v>
      </c>
      <c r="C79" s="154">
        <v>38</v>
      </c>
      <c r="D79" s="155">
        <v>1</v>
      </c>
      <c r="E79" s="154">
        <v>1.5</v>
      </c>
      <c r="F79" s="154">
        <v>60</v>
      </c>
      <c r="G79" s="154" t="s">
        <v>1271</v>
      </c>
      <c r="H79" s="154" t="s">
        <v>54</v>
      </c>
      <c r="I79" s="328" t="s">
        <v>342</v>
      </c>
      <c r="J79" s="147">
        <v>8</v>
      </c>
      <c r="K79" s="725"/>
      <c r="L79" s="699"/>
      <c r="M79" s="724"/>
      <c r="N79" s="17"/>
      <c r="O79" s="17"/>
      <c r="P79" s="17"/>
      <c r="Q79" s="17"/>
      <c r="R79" s="17"/>
      <c r="S79" s="17"/>
      <c r="T79" s="17"/>
      <c r="U79" s="17"/>
      <c r="V79" s="17"/>
      <c r="W79" s="17"/>
      <c r="X79" s="17"/>
      <c r="Y79" s="17"/>
      <c r="Z79" s="17"/>
      <c r="AA79" s="17"/>
      <c r="AB79" s="17"/>
    </row>
    <row r="80" spans="1:30" ht="15.75" customHeight="1">
      <c r="A80" s="172" t="s">
        <v>1263</v>
      </c>
      <c r="B80" s="154" t="s">
        <v>97</v>
      </c>
      <c r="C80" s="154">
        <v>38</v>
      </c>
      <c r="D80" s="155">
        <v>1</v>
      </c>
      <c r="E80" s="154">
        <v>1.5</v>
      </c>
      <c r="F80" s="154">
        <v>60</v>
      </c>
      <c r="G80" s="154" t="s">
        <v>1271</v>
      </c>
      <c r="H80" s="154" t="s">
        <v>54</v>
      </c>
      <c r="I80" s="328" t="s">
        <v>342</v>
      </c>
      <c r="J80" s="147">
        <v>8</v>
      </c>
      <c r="K80" s="725"/>
      <c r="L80" s="699"/>
      <c r="M80" s="724"/>
      <c r="N80" s="17"/>
      <c r="O80" s="17"/>
      <c r="P80" s="17"/>
      <c r="Q80" s="17"/>
      <c r="R80" s="17"/>
      <c r="S80" s="17"/>
      <c r="T80" s="17"/>
      <c r="U80" s="17"/>
      <c r="V80" s="17"/>
      <c r="W80" s="17"/>
      <c r="X80" s="17"/>
      <c r="Y80" s="17"/>
      <c r="Z80" s="17"/>
      <c r="AA80" s="17"/>
      <c r="AB80" s="17"/>
    </row>
    <row r="81" spans="1:30" ht="15.75" customHeight="1">
      <c r="A81" s="172" t="s">
        <v>1239</v>
      </c>
      <c r="B81" s="154" t="s">
        <v>105</v>
      </c>
      <c r="C81" s="154">
        <v>35</v>
      </c>
      <c r="D81" s="155">
        <v>1</v>
      </c>
      <c r="E81" s="154">
        <v>1</v>
      </c>
      <c r="F81" s="147">
        <v>35</v>
      </c>
      <c r="G81" s="154" t="s">
        <v>1272</v>
      </c>
      <c r="H81" s="154" t="s">
        <v>52</v>
      </c>
      <c r="I81" s="328" t="s">
        <v>342</v>
      </c>
      <c r="J81" s="147">
        <v>10</v>
      </c>
      <c r="K81" s="725"/>
      <c r="L81" s="699"/>
      <c r="M81" s="724"/>
      <c r="N81" s="17"/>
      <c r="O81" s="17"/>
      <c r="P81" s="17"/>
      <c r="Q81" s="17"/>
      <c r="R81" s="17"/>
      <c r="S81" s="17"/>
      <c r="T81" s="17"/>
      <c r="U81" s="17"/>
      <c r="V81" s="17"/>
      <c r="W81" s="17"/>
      <c r="X81" s="17"/>
      <c r="Y81" s="17"/>
      <c r="Z81" s="17"/>
      <c r="AA81" s="17"/>
      <c r="AB81" s="17"/>
    </row>
    <row r="82" spans="1:30" ht="15.75" customHeight="1">
      <c r="A82" s="172" t="s">
        <v>1241</v>
      </c>
      <c r="B82" s="154" t="s">
        <v>105</v>
      </c>
      <c r="C82" s="154">
        <v>35</v>
      </c>
      <c r="D82" s="155">
        <v>2</v>
      </c>
      <c r="E82" s="154">
        <v>2</v>
      </c>
      <c r="F82" s="147">
        <v>70</v>
      </c>
      <c r="G82" s="154" t="s">
        <v>1272</v>
      </c>
      <c r="H82" s="154" t="s">
        <v>52</v>
      </c>
      <c r="I82" s="328" t="s">
        <v>342</v>
      </c>
      <c r="J82" s="147">
        <v>20</v>
      </c>
      <c r="K82" s="725"/>
      <c r="L82" s="699"/>
      <c r="M82" s="724"/>
      <c r="N82" s="17"/>
      <c r="O82" s="17"/>
      <c r="P82" s="17"/>
      <c r="Q82" s="17"/>
      <c r="R82" s="17"/>
      <c r="S82" s="17"/>
      <c r="T82" s="17"/>
      <c r="U82" s="17"/>
      <c r="V82" s="17"/>
      <c r="W82" s="17"/>
      <c r="X82" s="17"/>
      <c r="Y82" s="17"/>
      <c r="Z82" s="17"/>
      <c r="AA82" s="17"/>
      <c r="AB82" s="17"/>
    </row>
    <row r="83" spans="1:30" ht="15.75" customHeight="1">
      <c r="A83" s="172" t="s">
        <v>1243</v>
      </c>
      <c r="B83" s="154" t="s">
        <v>105</v>
      </c>
      <c r="C83" s="154">
        <v>35</v>
      </c>
      <c r="D83" s="155">
        <v>3</v>
      </c>
      <c r="E83" s="154">
        <v>3</v>
      </c>
      <c r="F83" s="147">
        <v>105</v>
      </c>
      <c r="G83" s="154" t="s">
        <v>1272</v>
      </c>
      <c r="H83" s="154" t="s">
        <v>52</v>
      </c>
      <c r="I83" s="328" t="s">
        <v>342</v>
      </c>
      <c r="J83" s="147">
        <v>30</v>
      </c>
      <c r="K83" s="725"/>
      <c r="L83" s="699"/>
      <c r="M83" s="724"/>
      <c r="N83" s="17"/>
      <c r="O83" s="17"/>
      <c r="P83" s="17"/>
      <c r="Q83" s="17"/>
      <c r="R83" s="17"/>
      <c r="S83" s="17"/>
      <c r="T83" s="17"/>
      <c r="U83" s="17"/>
      <c r="V83" s="17"/>
      <c r="W83" s="17"/>
      <c r="X83" s="17"/>
      <c r="Y83" s="17"/>
      <c r="Z83" s="17"/>
      <c r="AA83" s="17"/>
      <c r="AB83" s="17"/>
    </row>
    <row r="84" spans="1:30" ht="15.75" customHeight="1">
      <c r="A84" s="147" t="s">
        <v>1245</v>
      </c>
      <c r="B84" s="154" t="s">
        <v>105</v>
      </c>
      <c r="C84" s="154">
        <v>35</v>
      </c>
      <c r="D84" s="155">
        <v>6</v>
      </c>
      <c r="E84" s="154">
        <v>6</v>
      </c>
      <c r="F84" s="147">
        <v>210</v>
      </c>
      <c r="G84" s="154" t="s">
        <v>1272</v>
      </c>
      <c r="H84" s="154" t="s">
        <v>52</v>
      </c>
      <c r="I84" s="328" t="s">
        <v>342</v>
      </c>
      <c r="J84" s="147">
        <v>60</v>
      </c>
      <c r="K84" s="725"/>
      <c r="L84" s="699"/>
      <c r="M84" s="724"/>
      <c r="N84" s="17"/>
      <c r="O84" s="17"/>
      <c r="P84" s="17"/>
      <c r="Q84" s="17"/>
      <c r="R84" s="17"/>
      <c r="S84" s="17"/>
      <c r="T84" s="17"/>
      <c r="U84" s="17"/>
      <c r="V84" s="17"/>
      <c r="W84" s="17"/>
      <c r="X84" s="17"/>
      <c r="Y84" s="17"/>
      <c r="Z84" s="17"/>
      <c r="AA84" s="17"/>
      <c r="AB84" s="17"/>
    </row>
    <row r="85" spans="1:30" ht="15.75" customHeight="1">
      <c r="A85" s="172" t="s">
        <v>1247</v>
      </c>
      <c r="B85" s="154" t="s">
        <v>105</v>
      </c>
      <c r="C85" s="154">
        <v>35</v>
      </c>
      <c r="D85" s="155">
        <v>11</v>
      </c>
      <c r="E85" s="154">
        <v>11</v>
      </c>
      <c r="F85" s="147">
        <v>385</v>
      </c>
      <c r="G85" s="154" t="s">
        <v>1272</v>
      </c>
      <c r="H85" s="154" t="s">
        <v>52</v>
      </c>
      <c r="I85" s="328" t="s">
        <v>342</v>
      </c>
      <c r="J85" s="147">
        <v>110</v>
      </c>
      <c r="K85" s="725"/>
      <c r="L85" s="699"/>
      <c r="M85" s="724"/>
      <c r="N85" s="17"/>
      <c r="O85" s="17"/>
      <c r="P85" s="17"/>
      <c r="Q85" s="17"/>
      <c r="R85" s="17"/>
      <c r="S85" s="17"/>
      <c r="T85" s="17"/>
      <c r="U85" s="17"/>
      <c r="V85" s="17"/>
      <c r="W85" s="17"/>
      <c r="X85" s="17"/>
      <c r="Y85" s="17"/>
      <c r="Z85" s="17"/>
      <c r="AA85" s="17"/>
      <c r="AB85" s="17"/>
    </row>
    <row r="86" spans="1:30" ht="15.75" customHeight="1">
      <c r="A86" s="172" t="s">
        <v>1249</v>
      </c>
      <c r="B86" s="154" t="s">
        <v>105</v>
      </c>
      <c r="C86" s="154">
        <v>35</v>
      </c>
      <c r="D86" s="155">
        <v>10</v>
      </c>
      <c r="E86" s="154">
        <v>10</v>
      </c>
      <c r="F86" s="147">
        <v>350</v>
      </c>
      <c r="G86" s="154" t="s">
        <v>1272</v>
      </c>
      <c r="H86" s="154" t="s">
        <v>52</v>
      </c>
      <c r="I86" s="328" t="s">
        <v>342</v>
      </c>
      <c r="J86" s="147">
        <v>100</v>
      </c>
      <c r="K86" s="725"/>
      <c r="L86" s="699"/>
      <c r="M86" s="724"/>
      <c r="N86" s="17"/>
      <c r="O86" s="17"/>
      <c r="P86" s="17"/>
      <c r="Q86" s="17"/>
      <c r="R86" s="17"/>
      <c r="S86" s="17"/>
      <c r="T86" s="17"/>
      <c r="U86" s="17"/>
      <c r="V86" s="17"/>
      <c r="W86" s="17"/>
      <c r="X86" s="17"/>
      <c r="Y86" s="17"/>
      <c r="Z86" s="17"/>
      <c r="AA86" s="17"/>
      <c r="AB86" s="17"/>
    </row>
    <row r="87" spans="1:30" ht="15.75" customHeight="1">
      <c r="A87" s="172" t="s">
        <v>1251</v>
      </c>
      <c r="B87" s="154" t="s">
        <v>105</v>
      </c>
      <c r="C87" s="154">
        <v>35</v>
      </c>
      <c r="D87" s="155">
        <v>9</v>
      </c>
      <c r="E87" s="154">
        <v>9</v>
      </c>
      <c r="F87" s="147">
        <v>315</v>
      </c>
      <c r="G87" s="154" t="s">
        <v>1272</v>
      </c>
      <c r="H87" s="154" t="s">
        <v>52</v>
      </c>
      <c r="I87" s="328" t="s">
        <v>342</v>
      </c>
      <c r="J87" s="147">
        <v>90</v>
      </c>
      <c r="K87" s="725"/>
      <c r="L87" s="699"/>
      <c r="M87" s="724"/>
      <c r="N87" s="17"/>
      <c r="O87" s="17"/>
      <c r="P87" s="17"/>
      <c r="Q87" s="17"/>
      <c r="R87" s="17"/>
      <c r="S87" s="17"/>
      <c r="T87" s="17"/>
      <c r="U87" s="17"/>
      <c r="V87" s="17"/>
      <c r="W87" s="17"/>
      <c r="X87" s="17"/>
      <c r="Y87" s="17"/>
      <c r="Z87" s="17"/>
      <c r="AA87" s="17"/>
      <c r="AB87" s="17"/>
    </row>
    <row r="88" spans="1:30" ht="15.75" customHeight="1">
      <c r="A88" s="147" t="s">
        <v>1273</v>
      </c>
      <c r="B88" s="154" t="s">
        <v>105</v>
      </c>
      <c r="C88" s="147">
        <v>35</v>
      </c>
      <c r="D88" s="147">
        <v>2</v>
      </c>
      <c r="E88" s="154">
        <v>2</v>
      </c>
      <c r="F88" s="147">
        <v>140</v>
      </c>
      <c r="G88" s="147" t="s">
        <v>1272</v>
      </c>
      <c r="H88" s="154" t="s">
        <v>52</v>
      </c>
      <c r="I88" s="328" t="s">
        <v>342</v>
      </c>
      <c r="J88" s="147">
        <v>50</v>
      </c>
      <c r="K88" s="725"/>
      <c r="L88" s="699"/>
      <c r="M88" s="724"/>
      <c r="N88" s="17"/>
      <c r="O88" s="17"/>
      <c r="P88" s="17"/>
      <c r="Q88" s="17"/>
      <c r="R88" s="17"/>
      <c r="S88" s="17"/>
      <c r="T88" s="17"/>
      <c r="U88" s="17"/>
      <c r="V88" s="17"/>
      <c r="W88" s="17"/>
      <c r="X88" s="17"/>
      <c r="Y88" s="17"/>
      <c r="Z88" s="17"/>
      <c r="AA88" s="17"/>
      <c r="AB88" s="17"/>
    </row>
    <row r="89" spans="1:30" ht="15.75" customHeight="1">
      <c r="A89" s="147"/>
      <c r="B89" s="154"/>
      <c r="C89" s="147"/>
      <c r="D89" s="147"/>
      <c r="E89" s="154"/>
      <c r="F89" s="147"/>
      <c r="G89" s="147"/>
      <c r="H89" s="154"/>
      <c r="I89" s="328"/>
      <c r="J89" s="147"/>
      <c r="K89" s="725"/>
      <c r="L89" s="699"/>
      <c r="M89" s="724"/>
      <c r="N89" s="17"/>
      <c r="O89" s="17"/>
      <c r="P89" s="17"/>
      <c r="Q89" s="17"/>
      <c r="R89" s="17"/>
      <c r="S89" s="17"/>
      <c r="T89" s="17"/>
      <c r="U89" s="17"/>
      <c r="V89" s="17"/>
      <c r="W89" s="17"/>
      <c r="X89" s="17"/>
      <c r="Y89" s="17"/>
      <c r="Z89" s="17"/>
      <c r="AA89" s="17"/>
      <c r="AB89" s="17"/>
    </row>
    <row r="90" spans="1:30" ht="15.75" customHeight="1">
      <c r="A90" s="147"/>
      <c r="B90" s="154"/>
      <c r="C90" s="147"/>
      <c r="D90" s="147"/>
      <c r="E90" s="154"/>
      <c r="F90" s="147"/>
      <c r="G90" s="147"/>
      <c r="H90" s="154"/>
      <c r="I90" s="328"/>
      <c r="J90" s="147"/>
      <c r="K90" s="725"/>
      <c r="L90" s="699"/>
      <c r="M90" s="724"/>
      <c r="N90" s="17"/>
      <c r="O90" s="17"/>
      <c r="P90" s="17"/>
      <c r="Q90" s="17"/>
      <c r="R90" s="17"/>
      <c r="S90" s="17"/>
      <c r="T90" s="17"/>
      <c r="U90" s="17"/>
      <c r="V90" s="17"/>
      <c r="W90" s="17"/>
      <c r="X90" s="17"/>
      <c r="Y90" s="17"/>
      <c r="Z90" s="17"/>
      <c r="AA90" s="17"/>
      <c r="AB90" s="17"/>
    </row>
    <row r="91" spans="1:30" ht="15.75" customHeight="1">
      <c r="A91" s="17"/>
      <c r="B91" s="154"/>
      <c r="C91" s="147"/>
      <c r="D91" s="147"/>
      <c r="E91" s="154"/>
      <c r="F91" s="147"/>
      <c r="G91" s="147"/>
      <c r="H91" s="154"/>
      <c r="I91" s="217"/>
      <c r="J91" s="147"/>
      <c r="K91" s="725"/>
      <c r="L91" s="699"/>
      <c r="M91" s="724"/>
      <c r="N91" s="17"/>
      <c r="O91" s="17"/>
      <c r="P91" s="17"/>
      <c r="Q91" s="17"/>
      <c r="R91" s="17"/>
      <c r="S91" s="17"/>
      <c r="T91" s="17"/>
      <c r="U91" s="17"/>
      <c r="V91" s="17"/>
      <c r="W91" s="17"/>
      <c r="X91" s="17"/>
      <c r="Y91" s="17"/>
      <c r="Z91" s="17"/>
      <c r="AA91" s="17"/>
      <c r="AB91" s="17"/>
    </row>
    <row r="92" spans="1:30" ht="15" customHeight="1">
      <c r="A92" s="17"/>
      <c r="B92" s="154"/>
      <c r="C92" s="147"/>
      <c r="D92" s="147"/>
      <c r="E92" s="154"/>
      <c r="F92" s="154"/>
      <c r="G92" s="147"/>
      <c r="H92" s="154"/>
      <c r="I92" s="217"/>
      <c r="J92" s="17"/>
      <c r="K92" s="726"/>
      <c r="L92" s="717"/>
      <c r="M92" s="727"/>
      <c r="N92" s="17"/>
      <c r="O92" s="17"/>
      <c r="P92" s="17"/>
      <c r="Q92" s="17"/>
      <c r="R92" s="17"/>
      <c r="S92" s="17"/>
      <c r="T92" s="17"/>
      <c r="U92" s="17"/>
      <c r="V92" s="17"/>
      <c r="W92" s="17"/>
      <c r="X92" s="17"/>
      <c r="Y92" s="17"/>
      <c r="Z92" s="17"/>
      <c r="AA92" s="17"/>
      <c r="AB92" s="17"/>
    </row>
    <row r="93" spans="1:30" ht="15.75" customHeight="1">
      <c r="A93" s="329"/>
      <c r="B93" s="329"/>
      <c r="C93" s="329"/>
      <c r="D93" s="329"/>
      <c r="E93" s="329"/>
      <c r="F93" s="329"/>
      <c r="G93" s="329"/>
      <c r="H93" s="329"/>
      <c r="I93" s="329"/>
      <c r="J93" s="329"/>
      <c r="K93" s="329"/>
      <c r="L93" s="17"/>
      <c r="M93" s="17"/>
      <c r="N93" s="17"/>
      <c r="O93" s="17"/>
      <c r="P93" s="17"/>
      <c r="Q93" s="17"/>
      <c r="R93" s="17"/>
      <c r="S93" s="17"/>
      <c r="T93" s="17"/>
      <c r="U93" s="17"/>
      <c r="V93" s="17"/>
      <c r="W93" s="17"/>
      <c r="X93" s="17"/>
      <c r="Y93" s="17"/>
      <c r="Z93" s="17"/>
      <c r="AA93" s="17"/>
      <c r="AB93" s="17"/>
      <c r="AC93" s="17"/>
      <c r="AD93" s="17"/>
    </row>
    <row r="94" spans="1:30" ht="15.75" customHeight="1">
      <c r="A94" s="560" t="s">
        <v>382</v>
      </c>
      <c r="B94" s="17"/>
      <c r="C94" s="17"/>
      <c r="D94" s="17"/>
      <c r="E94" s="17"/>
      <c r="F94" s="17"/>
      <c r="G94" s="17"/>
      <c r="H94" s="17"/>
      <c r="I94" s="169"/>
      <c r="J94" s="169"/>
      <c r="K94" s="169"/>
      <c r="L94" s="169"/>
      <c r="M94" s="17"/>
      <c r="N94" s="17"/>
      <c r="O94" s="17"/>
      <c r="P94" s="17"/>
      <c r="Q94" s="17"/>
      <c r="R94" s="17"/>
      <c r="S94" s="17"/>
      <c r="T94" s="17"/>
      <c r="U94" s="17"/>
      <c r="V94" s="17"/>
      <c r="W94" s="17"/>
      <c r="X94" s="17"/>
      <c r="Y94" s="17"/>
      <c r="Z94" s="17"/>
      <c r="AA94" s="17"/>
      <c r="AB94" s="17"/>
      <c r="AC94" s="17"/>
      <c r="AD94" s="17"/>
    </row>
    <row r="95" spans="1:30" ht="15.75" customHeight="1">
      <c r="A95" s="170" t="s">
        <v>358</v>
      </c>
      <c r="B95" s="161" t="s">
        <v>383</v>
      </c>
      <c r="C95" s="161" t="s">
        <v>384</v>
      </c>
      <c r="D95" s="161" t="s">
        <v>385</v>
      </c>
      <c r="E95" s="161" t="s">
        <v>386</v>
      </c>
      <c r="F95" s="161" t="s">
        <v>387</v>
      </c>
      <c r="G95" s="161" t="s">
        <v>388</v>
      </c>
      <c r="H95" s="161" t="s">
        <v>365</v>
      </c>
      <c r="I95" s="16" t="s">
        <v>389</v>
      </c>
      <c r="J95" s="728" t="s">
        <v>390</v>
      </c>
      <c r="K95" s="729"/>
      <c r="L95" s="729"/>
      <c r="M95" s="729"/>
      <c r="N95" s="730"/>
      <c r="O95" s="712" t="s">
        <v>322</v>
      </c>
      <c r="P95" s="713"/>
      <c r="Q95" s="17"/>
      <c r="R95" s="17"/>
      <c r="S95" s="17"/>
      <c r="T95" s="17"/>
      <c r="U95" s="17"/>
      <c r="V95" s="17"/>
      <c r="W95" s="17"/>
      <c r="X95" s="17"/>
      <c r="Y95" s="17"/>
      <c r="Z95" s="17"/>
      <c r="AA95" s="17"/>
    </row>
    <row r="96" spans="1:30" ht="15.75" customHeight="1">
      <c r="A96" s="172" t="s">
        <v>1274</v>
      </c>
      <c r="B96" s="147" t="s">
        <v>86</v>
      </c>
      <c r="C96" s="147" t="s">
        <v>485</v>
      </c>
      <c r="D96" s="154">
        <v>4.5</v>
      </c>
      <c r="E96" s="155">
        <v>23</v>
      </c>
      <c r="F96" s="147">
        <v>140</v>
      </c>
      <c r="G96" s="155">
        <v>1</v>
      </c>
      <c r="H96" s="173" t="s">
        <v>393</v>
      </c>
      <c r="I96" s="173" t="s">
        <v>255</v>
      </c>
      <c r="J96" s="787" t="s">
        <v>1275</v>
      </c>
      <c r="K96" s="699"/>
      <c r="L96" s="699"/>
      <c r="M96" s="699"/>
      <c r="N96" s="724"/>
      <c r="O96" s="732" t="s">
        <v>395</v>
      </c>
      <c r="P96" s="733"/>
      <c r="Q96" s="17"/>
      <c r="R96" s="17"/>
      <c r="S96" s="17"/>
      <c r="T96" s="17"/>
      <c r="U96" s="17"/>
      <c r="V96" s="17"/>
      <c r="W96" s="17"/>
      <c r="X96" s="17"/>
      <c r="Y96" s="17"/>
      <c r="Z96" s="17"/>
      <c r="AA96" s="17"/>
    </row>
    <row r="97" spans="1:27" ht="15.75" customHeight="1">
      <c r="A97" s="147" t="s">
        <v>1276</v>
      </c>
      <c r="B97" s="147" t="s">
        <v>86</v>
      </c>
      <c r="C97" s="147" t="s">
        <v>486</v>
      </c>
      <c r="D97" s="154">
        <v>4.5</v>
      </c>
      <c r="E97" s="155">
        <v>23</v>
      </c>
      <c r="F97" s="147">
        <v>140</v>
      </c>
      <c r="G97" s="155">
        <v>2</v>
      </c>
      <c r="H97" s="173" t="s">
        <v>393</v>
      </c>
      <c r="I97" s="173" t="s">
        <v>255</v>
      </c>
      <c r="J97" s="725"/>
      <c r="K97" s="699"/>
      <c r="L97" s="699"/>
      <c r="M97" s="699"/>
      <c r="N97" s="724"/>
      <c r="O97" s="725"/>
      <c r="P97" s="699"/>
      <c r="Q97" s="17"/>
      <c r="R97" s="17"/>
      <c r="S97" s="17"/>
      <c r="T97" s="17"/>
      <c r="U97" s="17"/>
      <c r="V97" s="17"/>
      <c r="W97" s="17"/>
      <c r="X97" s="17"/>
      <c r="Y97" s="17"/>
      <c r="Z97" s="17"/>
      <c r="AA97" s="17"/>
    </row>
    <row r="98" spans="1:27" ht="15.75" customHeight="1">
      <c r="A98" s="147" t="s">
        <v>1277</v>
      </c>
      <c r="B98" s="147" t="s">
        <v>86</v>
      </c>
      <c r="C98" s="147" t="s">
        <v>484</v>
      </c>
      <c r="D98" s="154">
        <v>4.5</v>
      </c>
      <c r="E98" s="155">
        <v>23</v>
      </c>
      <c r="F98" s="147">
        <v>140</v>
      </c>
      <c r="G98" s="155">
        <v>2</v>
      </c>
      <c r="H98" s="173" t="s">
        <v>393</v>
      </c>
      <c r="I98" s="173" t="s">
        <v>255</v>
      </c>
      <c r="J98" s="725"/>
      <c r="K98" s="699"/>
      <c r="L98" s="699"/>
      <c r="M98" s="699"/>
      <c r="N98" s="724"/>
      <c r="O98" s="725"/>
      <c r="P98" s="699"/>
      <c r="Q98" s="17"/>
      <c r="R98" s="17"/>
      <c r="S98" s="17"/>
      <c r="T98" s="17"/>
      <c r="U98" s="17"/>
      <c r="V98" s="17"/>
      <c r="W98" s="17"/>
      <c r="X98" s="17"/>
      <c r="Y98" s="17"/>
      <c r="Z98" s="17"/>
      <c r="AA98" s="17"/>
    </row>
    <row r="99" spans="1:27" ht="15.75" customHeight="1">
      <c r="A99" s="172" t="s">
        <v>1278</v>
      </c>
      <c r="B99" s="147" t="s">
        <v>86</v>
      </c>
      <c r="C99" s="147" t="s">
        <v>1279</v>
      </c>
      <c r="D99" s="154">
        <v>4.5</v>
      </c>
      <c r="E99" s="155">
        <v>23</v>
      </c>
      <c r="F99" s="147">
        <v>140</v>
      </c>
      <c r="G99" s="155">
        <v>2</v>
      </c>
      <c r="H99" s="173" t="s">
        <v>393</v>
      </c>
      <c r="I99" s="173" t="s">
        <v>255</v>
      </c>
      <c r="J99" s="725"/>
      <c r="K99" s="699"/>
      <c r="L99" s="699"/>
      <c r="M99" s="699"/>
      <c r="N99" s="724"/>
      <c r="O99" s="725"/>
      <c r="P99" s="699"/>
      <c r="Q99" s="17"/>
      <c r="R99" s="17"/>
      <c r="S99" s="17"/>
      <c r="T99" s="17"/>
      <c r="U99" s="17"/>
      <c r="V99" s="17"/>
      <c r="W99" s="17"/>
      <c r="X99" s="17"/>
      <c r="Y99" s="17"/>
      <c r="Z99" s="17"/>
      <c r="AA99" s="17"/>
    </row>
    <row r="100" spans="1:27" ht="15.75" customHeight="1">
      <c r="A100" s="147" t="s">
        <v>1280</v>
      </c>
      <c r="B100" s="147" t="s">
        <v>86</v>
      </c>
      <c r="C100" s="147" t="s">
        <v>1281</v>
      </c>
      <c r="D100" s="154">
        <v>3</v>
      </c>
      <c r="E100" s="155">
        <v>23</v>
      </c>
      <c r="F100" s="147">
        <v>140</v>
      </c>
      <c r="G100" s="155">
        <v>2</v>
      </c>
      <c r="H100" s="173" t="s">
        <v>393</v>
      </c>
      <c r="I100" s="173" t="s">
        <v>255</v>
      </c>
      <c r="J100" s="725"/>
      <c r="K100" s="699"/>
      <c r="L100" s="699"/>
      <c r="M100" s="699"/>
      <c r="N100" s="724"/>
      <c r="O100" s="725"/>
      <c r="P100" s="699"/>
      <c r="Q100" s="17"/>
      <c r="R100" s="17"/>
      <c r="S100" s="17"/>
      <c r="T100" s="17"/>
      <c r="U100" s="17"/>
      <c r="V100" s="17"/>
      <c r="W100" s="17"/>
      <c r="X100" s="17"/>
      <c r="Y100" s="17"/>
      <c r="Z100" s="17"/>
      <c r="AA100" s="17"/>
    </row>
    <row r="101" spans="1:27" ht="15.75" customHeight="1">
      <c r="A101" s="147"/>
      <c r="B101" s="147"/>
      <c r="C101" s="147"/>
      <c r="D101" s="154"/>
      <c r="E101" s="155"/>
      <c r="F101" s="147">
        <v>0</v>
      </c>
      <c r="G101" s="155"/>
      <c r="H101" s="173" t="s">
        <v>582</v>
      </c>
      <c r="I101" s="173"/>
      <c r="J101" s="725"/>
      <c r="K101" s="699"/>
      <c r="L101" s="699"/>
      <c r="M101" s="699"/>
      <c r="N101" s="724"/>
      <c r="O101" s="725"/>
      <c r="P101" s="699"/>
      <c r="Q101" s="17"/>
      <c r="R101" s="17"/>
      <c r="S101" s="17"/>
      <c r="T101" s="17"/>
      <c r="U101" s="17"/>
      <c r="V101" s="17"/>
      <c r="W101" s="17"/>
      <c r="X101" s="17"/>
      <c r="Y101" s="17"/>
      <c r="Z101" s="17"/>
      <c r="AA101" s="17"/>
    </row>
    <row r="102" spans="1:27" ht="15.75" customHeight="1">
      <c r="A102" s="147" t="s">
        <v>1282</v>
      </c>
      <c r="B102" s="147" t="s">
        <v>86</v>
      </c>
      <c r="C102" s="147" t="s">
        <v>485</v>
      </c>
      <c r="D102" s="154">
        <v>7</v>
      </c>
      <c r="E102" s="155">
        <v>35</v>
      </c>
      <c r="F102" s="147">
        <v>245</v>
      </c>
      <c r="G102" s="155">
        <v>3</v>
      </c>
      <c r="H102" s="173" t="s">
        <v>603</v>
      </c>
      <c r="I102" s="173" t="s">
        <v>1283</v>
      </c>
      <c r="J102" s="725"/>
      <c r="K102" s="699"/>
      <c r="L102" s="699"/>
      <c r="M102" s="699"/>
      <c r="N102" s="724"/>
      <c r="O102" s="725"/>
      <c r="P102" s="699"/>
      <c r="Q102" s="17"/>
      <c r="R102" s="17"/>
      <c r="S102" s="17"/>
      <c r="T102" s="17"/>
      <c r="U102" s="17"/>
      <c r="V102" s="17"/>
      <c r="W102" s="17"/>
      <c r="X102" s="17"/>
      <c r="Y102" s="17"/>
      <c r="Z102" s="17"/>
      <c r="AA102" s="17"/>
    </row>
    <row r="103" spans="1:27" ht="15.75" customHeight="1">
      <c r="A103" s="147" t="s">
        <v>1284</v>
      </c>
      <c r="B103" s="147" t="s">
        <v>86</v>
      </c>
      <c r="C103" s="147" t="s">
        <v>482</v>
      </c>
      <c r="D103" s="154">
        <v>6</v>
      </c>
      <c r="E103" s="155">
        <v>35</v>
      </c>
      <c r="F103" s="147">
        <v>210</v>
      </c>
      <c r="G103" s="155">
        <v>3</v>
      </c>
      <c r="H103" s="173" t="s">
        <v>603</v>
      </c>
      <c r="I103" s="173" t="s">
        <v>1283</v>
      </c>
      <c r="J103" s="725"/>
      <c r="K103" s="699"/>
      <c r="L103" s="699"/>
      <c r="M103" s="699"/>
      <c r="N103" s="724"/>
      <c r="O103" s="725"/>
      <c r="P103" s="699"/>
      <c r="Q103" s="17"/>
      <c r="R103" s="17"/>
      <c r="S103" s="17"/>
      <c r="T103" s="17"/>
      <c r="U103" s="17"/>
      <c r="V103" s="17"/>
      <c r="W103" s="17"/>
      <c r="X103" s="17"/>
      <c r="Y103" s="17"/>
      <c r="Z103" s="17"/>
      <c r="AA103" s="17"/>
    </row>
    <row r="104" spans="1:27" ht="15.75" customHeight="1">
      <c r="A104" s="147" t="s">
        <v>1285</v>
      </c>
      <c r="B104" s="147" t="s">
        <v>86</v>
      </c>
      <c r="C104" s="147" t="s">
        <v>486</v>
      </c>
      <c r="D104" s="154">
        <v>9</v>
      </c>
      <c r="E104" s="155">
        <v>35</v>
      </c>
      <c r="F104" s="147">
        <v>315</v>
      </c>
      <c r="G104" s="155">
        <v>3</v>
      </c>
      <c r="H104" s="173" t="s">
        <v>603</v>
      </c>
      <c r="I104" s="173" t="s">
        <v>1283</v>
      </c>
      <c r="J104" s="725"/>
      <c r="K104" s="699"/>
      <c r="L104" s="699"/>
      <c r="M104" s="699"/>
      <c r="N104" s="724"/>
      <c r="O104" s="725"/>
      <c r="P104" s="699"/>
      <c r="Q104" s="17"/>
      <c r="R104" s="17"/>
      <c r="S104" s="17"/>
      <c r="T104" s="17"/>
      <c r="U104" s="17"/>
      <c r="V104" s="17"/>
      <c r="W104" s="17"/>
      <c r="X104" s="17"/>
      <c r="Y104" s="17"/>
      <c r="Z104" s="17"/>
      <c r="AA104" s="17"/>
    </row>
    <row r="105" spans="1:27" ht="15.75" customHeight="1">
      <c r="A105" s="147" t="s">
        <v>1286</v>
      </c>
      <c r="B105" s="147" t="s">
        <v>86</v>
      </c>
      <c r="C105" s="147" t="s">
        <v>484</v>
      </c>
      <c r="D105" s="154">
        <v>9</v>
      </c>
      <c r="E105" s="155">
        <v>35</v>
      </c>
      <c r="F105" s="147">
        <v>315</v>
      </c>
      <c r="G105" s="155">
        <v>3</v>
      </c>
      <c r="H105" s="173" t="s">
        <v>603</v>
      </c>
      <c r="I105" s="173" t="s">
        <v>1283</v>
      </c>
      <c r="J105" s="725"/>
      <c r="K105" s="699"/>
      <c r="L105" s="699"/>
      <c r="M105" s="699"/>
      <c r="N105" s="724"/>
      <c r="O105" s="725"/>
      <c r="P105" s="699"/>
      <c r="Q105" s="17"/>
      <c r="R105" s="17"/>
      <c r="S105" s="17"/>
      <c r="T105" s="17"/>
      <c r="U105" s="17"/>
      <c r="V105" s="17"/>
      <c r="W105" s="17"/>
      <c r="X105" s="17"/>
      <c r="Y105" s="17"/>
      <c r="Z105" s="17"/>
      <c r="AA105" s="17"/>
    </row>
    <row r="106" spans="1:27" ht="15.75" customHeight="1">
      <c r="A106" s="147" t="s">
        <v>1287</v>
      </c>
      <c r="B106" s="147" t="s">
        <v>86</v>
      </c>
      <c r="C106" s="147" t="s">
        <v>1279</v>
      </c>
      <c r="D106" s="154">
        <v>8</v>
      </c>
      <c r="E106" s="155">
        <v>35</v>
      </c>
      <c r="F106" s="147">
        <v>280</v>
      </c>
      <c r="G106" s="155">
        <v>3</v>
      </c>
      <c r="H106" s="173" t="s">
        <v>603</v>
      </c>
      <c r="I106" s="173" t="s">
        <v>1283</v>
      </c>
      <c r="J106" s="725"/>
      <c r="K106" s="699"/>
      <c r="L106" s="699"/>
      <c r="M106" s="699"/>
      <c r="N106" s="724"/>
      <c r="O106" s="725"/>
      <c r="P106" s="699"/>
      <c r="Q106" s="17"/>
      <c r="R106" s="17"/>
      <c r="S106" s="17"/>
      <c r="T106" s="17"/>
      <c r="U106" s="17"/>
      <c r="V106" s="17"/>
      <c r="W106" s="17"/>
      <c r="X106" s="17"/>
      <c r="Y106" s="17"/>
      <c r="Z106" s="17"/>
      <c r="AA106" s="17"/>
    </row>
    <row r="107" spans="1:27" ht="15.75" customHeight="1">
      <c r="A107" s="147" t="s">
        <v>1288</v>
      </c>
      <c r="B107" s="147" t="s">
        <v>86</v>
      </c>
      <c r="C107" s="147" t="s">
        <v>486</v>
      </c>
      <c r="D107" s="154">
        <v>3</v>
      </c>
      <c r="E107" s="155">
        <v>35</v>
      </c>
      <c r="F107" s="147">
        <v>105</v>
      </c>
      <c r="G107" s="155">
        <v>4</v>
      </c>
      <c r="H107" s="173" t="s">
        <v>603</v>
      </c>
      <c r="I107" s="173"/>
      <c r="J107" s="725"/>
      <c r="K107" s="699"/>
      <c r="L107" s="699"/>
      <c r="M107" s="699"/>
      <c r="N107" s="724"/>
      <c r="O107" s="725"/>
      <c r="P107" s="699"/>
      <c r="Q107" s="17"/>
      <c r="R107" s="17"/>
      <c r="S107" s="17"/>
      <c r="T107" s="17"/>
      <c r="U107" s="17"/>
      <c r="V107" s="17"/>
      <c r="W107" s="17"/>
      <c r="X107" s="17"/>
      <c r="Y107" s="17"/>
      <c r="Z107" s="17"/>
      <c r="AA107" s="17"/>
    </row>
    <row r="108" spans="1:27" ht="15.75" customHeight="1">
      <c r="A108" s="147" t="s">
        <v>1289</v>
      </c>
      <c r="B108" s="147" t="s">
        <v>86</v>
      </c>
      <c r="C108" s="147" t="s">
        <v>488</v>
      </c>
      <c r="D108" s="154">
        <v>9</v>
      </c>
      <c r="E108" s="155">
        <v>8</v>
      </c>
      <c r="F108" s="147">
        <v>72</v>
      </c>
      <c r="G108" s="155">
        <v>0</v>
      </c>
      <c r="H108" s="173" t="s">
        <v>393</v>
      </c>
      <c r="I108" s="173"/>
      <c r="J108" s="725"/>
      <c r="K108" s="699"/>
      <c r="L108" s="699"/>
      <c r="M108" s="699"/>
      <c r="N108" s="724"/>
      <c r="O108" s="725"/>
      <c r="P108" s="699"/>
      <c r="Q108" s="17"/>
      <c r="R108" s="17"/>
      <c r="S108" s="17"/>
      <c r="T108" s="17"/>
      <c r="U108" s="17"/>
      <c r="V108" s="17"/>
      <c r="W108" s="17"/>
      <c r="X108" s="17"/>
      <c r="Y108" s="17"/>
      <c r="Z108" s="17"/>
      <c r="AA108" s="17"/>
    </row>
    <row r="109" spans="1:27" ht="15.75" customHeight="1">
      <c r="A109" s="147" t="s">
        <v>1290</v>
      </c>
      <c r="B109" s="147" t="s">
        <v>86</v>
      </c>
      <c r="C109" s="147" t="s">
        <v>1291</v>
      </c>
      <c r="D109" s="154">
        <v>9</v>
      </c>
      <c r="E109" s="155">
        <v>8</v>
      </c>
      <c r="F109" s="147">
        <v>72</v>
      </c>
      <c r="G109" s="155">
        <v>0</v>
      </c>
      <c r="H109" s="173" t="s">
        <v>393</v>
      </c>
      <c r="I109" s="173"/>
      <c r="J109" s="725"/>
      <c r="K109" s="699"/>
      <c r="L109" s="699"/>
      <c r="M109" s="699"/>
      <c r="N109" s="724"/>
      <c r="O109" s="725"/>
      <c r="P109" s="699"/>
      <c r="Q109" s="17"/>
      <c r="R109" s="17"/>
      <c r="S109" s="17"/>
      <c r="T109" s="17"/>
      <c r="U109" s="17"/>
      <c r="V109" s="17"/>
      <c r="W109" s="17"/>
      <c r="X109" s="17"/>
      <c r="Y109" s="17"/>
      <c r="Z109" s="17"/>
      <c r="AA109" s="17"/>
    </row>
    <row r="110" spans="1:27" ht="15.75" customHeight="1">
      <c r="A110" s="147" t="s">
        <v>1292</v>
      </c>
      <c r="B110" s="147" t="s">
        <v>86</v>
      </c>
      <c r="C110" s="147" t="s">
        <v>488</v>
      </c>
      <c r="D110" s="154">
        <v>9</v>
      </c>
      <c r="E110" s="155">
        <v>7</v>
      </c>
      <c r="F110" s="147">
        <v>63</v>
      </c>
      <c r="G110" s="155">
        <v>0</v>
      </c>
      <c r="H110" s="173" t="s">
        <v>393</v>
      </c>
      <c r="I110" s="173"/>
      <c r="J110" s="725"/>
      <c r="K110" s="699"/>
      <c r="L110" s="699"/>
      <c r="M110" s="699"/>
      <c r="N110" s="724"/>
      <c r="O110" s="725"/>
      <c r="P110" s="699"/>
      <c r="Q110" s="17"/>
      <c r="R110" s="17"/>
      <c r="S110" s="17"/>
      <c r="T110" s="17"/>
      <c r="U110" s="17"/>
      <c r="V110" s="17"/>
      <c r="W110" s="17"/>
      <c r="X110" s="17"/>
      <c r="Y110" s="17"/>
      <c r="Z110" s="17"/>
      <c r="AA110" s="17"/>
    </row>
    <row r="111" spans="1:27" ht="15.75" customHeight="1">
      <c r="A111" s="147" t="s">
        <v>1293</v>
      </c>
      <c r="B111" s="147" t="s">
        <v>86</v>
      </c>
      <c r="C111" s="147" t="s">
        <v>1291</v>
      </c>
      <c r="D111" s="154">
        <v>9</v>
      </c>
      <c r="E111" s="155">
        <v>7</v>
      </c>
      <c r="F111" s="147">
        <v>63</v>
      </c>
      <c r="G111" s="155">
        <v>0</v>
      </c>
      <c r="H111" s="173" t="s">
        <v>393</v>
      </c>
      <c r="I111" s="173"/>
      <c r="J111" s="725"/>
      <c r="K111" s="699"/>
      <c r="L111" s="699"/>
      <c r="M111" s="699"/>
      <c r="N111" s="724"/>
      <c r="O111" s="725"/>
      <c r="P111" s="699"/>
      <c r="Q111" s="17"/>
      <c r="R111" s="17"/>
      <c r="S111" s="17"/>
      <c r="T111" s="17"/>
      <c r="U111" s="17"/>
      <c r="V111" s="17"/>
      <c r="W111" s="17"/>
      <c r="X111" s="17"/>
      <c r="Y111" s="17"/>
      <c r="Z111" s="17"/>
      <c r="AA111" s="17"/>
    </row>
    <row r="112" spans="1:27" ht="15.75" customHeight="1">
      <c r="A112" s="147" t="s">
        <v>1294</v>
      </c>
      <c r="B112" s="147" t="s">
        <v>86</v>
      </c>
      <c r="C112" s="147" t="s">
        <v>485</v>
      </c>
      <c r="D112" s="154">
        <v>4.5</v>
      </c>
      <c r="E112" s="155">
        <v>19</v>
      </c>
      <c r="F112" s="147">
        <v>57</v>
      </c>
      <c r="G112" s="155">
        <v>1</v>
      </c>
      <c r="H112" s="173" t="s">
        <v>393</v>
      </c>
      <c r="I112" s="173" t="s">
        <v>255</v>
      </c>
      <c r="J112" s="725"/>
      <c r="K112" s="699"/>
      <c r="L112" s="699"/>
      <c r="M112" s="699"/>
      <c r="N112" s="724"/>
      <c r="O112" s="725"/>
      <c r="P112" s="699"/>
      <c r="Q112" s="17"/>
      <c r="R112" s="17"/>
      <c r="S112" s="17"/>
      <c r="T112" s="17"/>
      <c r="U112" s="17"/>
      <c r="V112" s="17"/>
      <c r="W112" s="17"/>
      <c r="X112" s="17"/>
      <c r="Y112" s="17"/>
      <c r="Z112" s="17"/>
      <c r="AA112" s="17"/>
    </row>
    <row r="113" spans="1:30" ht="15.75" customHeight="1">
      <c r="A113" s="147" t="s">
        <v>1294</v>
      </c>
      <c r="B113" s="147" t="s">
        <v>86</v>
      </c>
      <c r="C113" s="147" t="s">
        <v>486</v>
      </c>
      <c r="D113" s="154">
        <v>4.5</v>
      </c>
      <c r="E113" s="155">
        <v>19</v>
      </c>
      <c r="F113" s="147">
        <v>57</v>
      </c>
      <c r="G113" s="155">
        <v>1</v>
      </c>
      <c r="H113" s="173" t="s">
        <v>393</v>
      </c>
      <c r="I113" s="173" t="s">
        <v>255</v>
      </c>
      <c r="J113" s="725"/>
      <c r="K113" s="699"/>
      <c r="L113" s="699"/>
      <c r="M113" s="699"/>
      <c r="N113" s="724"/>
      <c r="O113" s="725"/>
      <c r="P113" s="699"/>
      <c r="Q113" s="17"/>
      <c r="R113" s="17"/>
      <c r="S113" s="17"/>
      <c r="T113" s="17"/>
      <c r="U113" s="17"/>
      <c r="V113" s="17"/>
      <c r="W113" s="17"/>
      <c r="X113" s="17"/>
      <c r="Y113" s="17"/>
      <c r="Z113" s="17"/>
      <c r="AA113" s="17"/>
    </row>
    <row r="114" spans="1:30" ht="15.75" customHeight="1">
      <c r="A114" s="147" t="s">
        <v>1294</v>
      </c>
      <c r="B114" s="147" t="s">
        <v>86</v>
      </c>
      <c r="C114" s="147" t="s">
        <v>484</v>
      </c>
      <c r="D114" s="154">
        <v>4.5</v>
      </c>
      <c r="E114" s="155">
        <v>19</v>
      </c>
      <c r="F114" s="147">
        <v>57</v>
      </c>
      <c r="G114" s="155">
        <v>1</v>
      </c>
      <c r="H114" s="173" t="s">
        <v>393</v>
      </c>
      <c r="I114" s="173" t="s">
        <v>255</v>
      </c>
      <c r="J114" s="725"/>
      <c r="K114" s="699"/>
      <c r="L114" s="699"/>
      <c r="M114" s="699"/>
      <c r="N114" s="724"/>
      <c r="O114" s="725"/>
      <c r="P114" s="699"/>
      <c r="Q114" s="17"/>
      <c r="R114" s="17"/>
      <c r="S114" s="17"/>
      <c r="T114" s="17"/>
      <c r="U114" s="17"/>
      <c r="V114" s="17"/>
      <c r="W114" s="17"/>
      <c r="X114" s="17"/>
      <c r="Y114" s="17"/>
      <c r="Z114" s="17"/>
      <c r="AA114" s="17"/>
    </row>
    <row r="115" spans="1:30" ht="15.75" customHeight="1">
      <c r="A115" s="172" t="s">
        <v>1294</v>
      </c>
      <c r="B115" s="147" t="s">
        <v>86</v>
      </c>
      <c r="C115" s="147" t="s">
        <v>1279</v>
      </c>
      <c r="D115" s="154">
        <v>4.5</v>
      </c>
      <c r="E115" s="155">
        <v>19</v>
      </c>
      <c r="F115" s="147">
        <v>57</v>
      </c>
      <c r="G115" s="155">
        <v>1</v>
      </c>
      <c r="H115" s="173" t="s">
        <v>393</v>
      </c>
      <c r="I115" s="173" t="s">
        <v>255</v>
      </c>
      <c r="J115" s="725"/>
      <c r="K115" s="699"/>
      <c r="L115" s="699"/>
      <c r="M115" s="699"/>
      <c r="N115" s="724"/>
      <c r="O115" s="725"/>
      <c r="P115" s="699"/>
      <c r="Q115" s="17"/>
      <c r="R115" s="17"/>
      <c r="S115" s="17"/>
      <c r="T115" s="17"/>
      <c r="U115" s="17"/>
      <c r="V115" s="17"/>
      <c r="W115" s="17"/>
      <c r="X115" s="17"/>
      <c r="Y115" s="17"/>
      <c r="Z115" s="17"/>
      <c r="AA115" s="17"/>
    </row>
    <row r="116" spans="1:30" ht="15.75" customHeight="1">
      <c r="A116" s="172"/>
      <c r="B116" s="147"/>
      <c r="C116" s="147"/>
      <c r="D116" s="154"/>
      <c r="E116" s="155"/>
      <c r="F116" s="147">
        <v>0</v>
      </c>
      <c r="G116" s="155"/>
      <c r="H116" s="173"/>
      <c r="I116" s="173"/>
      <c r="J116" s="725"/>
      <c r="K116" s="699"/>
      <c r="L116" s="699"/>
      <c r="M116" s="699"/>
      <c r="N116" s="724"/>
      <c r="O116" s="725"/>
      <c r="P116" s="699"/>
      <c r="Q116" s="17"/>
      <c r="R116" s="17"/>
      <c r="S116" s="17"/>
      <c r="T116" s="17"/>
      <c r="U116" s="17"/>
      <c r="V116" s="17"/>
      <c r="W116" s="17"/>
      <c r="X116" s="17"/>
      <c r="Y116" s="17"/>
      <c r="Z116" s="17"/>
      <c r="AA116" s="17"/>
    </row>
    <row r="117" spans="1:30" ht="15.75" customHeight="1">
      <c r="A117" s="147" t="s">
        <v>1295</v>
      </c>
      <c r="B117" s="147" t="s">
        <v>86</v>
      </c>
      <c r="C117" s="147" t="s">
        <v>1296</v>
      </c>
      <c r="D117" s="154">
        <v>12</v>
      </c>
      <c r="E117" s="155">
        <v>2</v>
      </c>
      <c r="F117" s="147">
        <v>24</v>
      </c>
      <c r="G117" s="155">
        <v>5</v>
      </c>
      <c r="H117" s="173" t="s">
        <v>603</v>
      </c>
      <c r="I117" s="173" t="s">
        <v>1297</v>
      </c>
      <c r="J117" s="725"/>
      <c r="K117" s="699"/>
      <c r="L117" s="699"/>
      <c r="M117" s="699"/>
      <c r="N117" s="724"/>
      <c r="O117" s="725"/>
      <c r="P117" s="699"/>
      <c r="Q117" s="17"/>
      <c r="R117" s="17"/>
      <c r="S117" s="17"/>
      <c r="T117" s="17"/>
      <c r="U117" s="17"/>
      <c r="V117" s="17"/>
      <c r="W117" s="17"/>
      <c r="X117" s="17"/>
      <c r="Y117" s="17"/>
      <c r="Z117" s="17"/>
      <c r="AA117" s="17"/>
    </row>
    <row r="118" spans="1:30" ht="15.75" customHeight="1">
      <c r="A118" s="147" t="s">
        <v>1298</v>
      </c>
      <c r="B118" s="147" t="s">
        <v>86</v>
      </c>
      <c r="C118" s="147" t="s">
        <v>1299</v>
      </c>
      <c r="D118" s="154">
        <v>72</v>
      </c>
      <c r="E118" s="155">
        <v>1</v>
      </c>
      <c r="F118" s="147">
        <v>72</v>
      </c>
      <c r="G118" s="155">
        <v>5</v>
      </c>
      <c r="H118" s="173" t="s">
        <v>603</v>
      </c>
      <c r="I118" s="173" t="s">
        <v>1300</v>
      </c>
      <c r="J118" s="725"/>
      <c r="K118" s="699"/>
      <c r="L118" s="699"/>
      <c r="M118" s="699"/>
      <c r="N118" s="724"/>
      <c r="O118" s="725"/>
      <c r="P118" s="699"/>
      <c r="Q118" s="17"/>
      <c r="R118" s="17"/>
      <c r="S118" s="17"/>
      <c r="T118" s="17"/>
      <c r="U118" s="17"/>
      <c r="V118" s="17"/>
      <c r="W118" s="17"/>
      <c r="X118" s="17"/>
      <c r="Y118" s="17"/>
      <c r="Z118" s="17"/>
      <c r="AA118" s="17"/>
    </row>
    <row r="119" spans="1:30" ht="15.75" customHeight="1">
      <c r="A119" s="147" t="s">
        <v>1301</v>
      </c>
      <c r="B119" s="147" t="s">
        <v>86</v>
      </c>
      <c r="C119" s="147" t="s">
        <v>1302</v>
      </c>
      <c r="D119" s="154">
        <v>4</v>
      </c>
      <c r="E119" s="155">
        <v>7</v>
      </c>
      <c r="F119" s="147">
        <v>28</v>
      </c>
      <c r="G119" s="155">
        <v>5</v>
      </c>
      <c r="H119" s="173" t="s">
        <v>603</v>
      </c>
      <c r="I119" s="173" t="s">
        <v>1303</v>
      </c>
      <c r="J119" s="725"/>
      <c r="K119" s="699"/>
      <c r="L119" s="699"/>
      <c r="M119" s="699"/>
      <c r="N119" s="724"/>
      <c r="O119" s="725"/>
      <c r="P119" s="699"/>
      <c r="Q119" s="17"/>
      <c r="R119" s="17"/>
      <c r="S119" s="17"/>
      <c r="T119" s="17"/>
      <c r="U119" s="17"/>
      <c r="V119" s="17"/>
      <c r="W119" s="17"/>
      <c r="X119" s="17"/>
      <c r="Y119" s="17"/>
      <c r="Z119" s="17"/>
      <c r="AA119" s="17"/>
    </row>
    <row r="120" spans="1:30" ht="15.75" customHeight="1">
      <c r="A120" s="147" t="s">
        <v>1304</v>
      </c>
      <c r="B120" s="147" t="s">
        <v>86</v>
      </c>
      <c r="C120" s="147" t="s">
        <v>1302</v>
      </c>
      <c r="D120" s="154">
        <v>4</v>
      </c>
      <c r="E120" s="155">
        <v>1</v>
      </c>
      <c r="F120" s="147">
        <v>4</v>
      </c>
      <c r="G120" s="155">
        <v>5</v>
      </c>
      <c r="H120" s="173" t="s">
        <v>603</v>
      </c>
      <c r="I120" s="173" t="s">
        <v>1303</v>
      </c>
      <c r="J120" s="725"/>
      <c r="K120" s="699"/>
      <c r="L120" s="699"/>
      <c r="M120" s="699"/>
      <c r="N120" s="724"/>
      <c r="O120" s="725"/>
      <c r="P120" s="699"/>
      <c r="Q120" s="17"/>
      <c r="R120" s="17"/>
      <c r="S120" s="17"/>
      <c r="T120" s="17"/>
      <c r="U120" s="17"/>
      <c r="V120" s="17"/>
      <c r="W120" s="17"/>
      <c r="X120" s="17"/>
      <c r="Y120" s="17"/>
      <c r="Z120" s="17"/>
      <c r="AA120" s="17"/>
    </row>
    <row r="121" spans="1:30" ht="15.75" customHeight="1">
      <c r="A121" s="218" t="s">
        <v>1305</v>
      </c>
      <c r="B121" s="147" t="s">
        <v>86</v>
      </c>
      <c r="C121" s="578" t="s">
        <v>1306</v>
      </c>
      <c r="D121" s="579">
        <v>4</v>
      </c>
      <c r="E121" s="577">
        <v>1</v>
      </c>
      <c r="F121" s="578">
        <v>4</v>
      </c>
      <c r="G121" s="577">
        <v>5</v>
      </c>
      <c r="H121" s="578" t="s">
        <v>603</v>
      </c>
      <c r="I121" s="583" t="s">
        <v>1307</v>
      </c>
      <c r="J121" s="726"/>
      <c r="K121" s="717"/>
      <c r="L121" s="717"/>
      <c r="M121" s="717"/>
      <c r="N121" s="727"/>
      <c r="O121" s="725"/>
      <c r="P121" s="699"/>
      <c r="Q121" s="17"/>
      <c r="R121" s="17"/>
      <c r="S121" s="17"/>
      <c r="T121" s="17"/>
      <c r="U121" s="17"/>
      <c r="V121" s="17"/>
      <c r="W121" s="17"/>
      <c r="X121" s="17"/>
      <c r="Y121" s="17"/>
      <c r="Z121" s="17"/>
      <c r="AA121" s="17"/>
    </row>
    <row r="122" spans="1:30" ht="15.75" customHeight="1">
      <c r="A122" s="16"/>
      <c r="B122" s="17"/>
      <c r="C122" s="17"/>
      <c r="D122" s="17"/>
      <c r="E122" s="17"/>
      <c r="F122" s="17"/>
      <c r="G122" s="17"/>
      <c r="H122" s="17"/>
      <c r="I122" s="17"/>
      <c r="J122" s="17"/>
      <c r="K122" s="17"/>
      <c r="L122" s="17"/>
      <c r="M122" s="17"/>
      <c r="N122" s="17"/>
      <c r="O122" s="17">
        <v>0</v>
      </c>
      <c r="P122" s="17"/>
      <c r="Q122" s="17"/>
      <c r="R122" s="17"/>
      <c r="S122" s="17"/>
      <c r="T122" s="17"/>
      <c r="U122" s="17"/>
      <c r="V122" s="17"/>
      <c r="W122" s="17"/>
      <c r="X122" s="17"/>
      <c r="Y122" s="17"/>
      <c r="Z122" s="17"/>
      <c r="AA122" s="17"/>
      <c r="AB122" s="17"/>
      <c r="AC122" s="17"/>
      <c r="AD122" s="17"/>
    </row>
    <row r="123" spans="1:30" ht="15.75" customHeight="1">
      <c r="A123" s="16"/>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row>
    <row r="124" spans="1:30" ht="15.75" customHeight="1">
      <c r="A124" s="560" t="s">
        <v>404</v>
      </c>
      <c r="B124" s="17"/>
      <c r="C124" s="180"/>
      <c r="D124" s="85"/>
      <c r="E124" s="85"/>
      <c r="F124" s="85"/>
      <c r="G124" s="85"/>
      <c r="H124" s="85"/>
      <c r="I124" s="85"/>
      <c r="J124" s="85"/>
      <c r="K124" s="85"/>
      <c r="L124" s="181"/>
      <c r="M124" s="169"/>
      <c r="N124" s="17"/>
      <c r="O124" s="17"/>
      <c r="P124" s="17"/>
      <c r="Q124" s="17"/>
      <c r="R124" s="17"/>
      <c r="S124" s="17"/>
      <c r="T124" s="17"/>
      <c r="U124" s="17"/>
      <c r="V124" s="17"/>
      <c r="W124" s="17"/>
      <c r="X124" s="17"/>
      <c r="Y124" s="17"/>
      <c r="Z124" s="17"/>
      <c r="AA124" s="17"/>
      <c r="AB124" s="17"/>
      <c r="AC124" s="17"/>
      <c r="AD124" s="17"/>
    </row>
    <row r="125" spans="1:30" ht="15" customHeight="1">
      <c r="A125" s="16" t="s">
        <v>405</v>
      </c>
      <c r="B125" s="16" t="s">
        <v>406</v>
      </c>
      <c r="C125" s="16" t="s">
        <v>407</v>
      </c>
      <c r="D125" s="16" t="s">
        <v>408</v>
      </c>
      <c r="E125" s="16" t="s">
        <v>409</v>
      </c>
      <c r="F125" s="16" t="s">
        <v>410</v>
      </c>
      <c r="G125" s="16" t="s">
        <v>389</v>
      </c>
      <c r="H125" s="714" t="s">
        <v>390</v>
      </c>
      <c r="I125" s="715"/>
      <c r="J125" s="712" t="s">
        <v>322</v>
      </c>
      <c r="K125" s="713"/>
      <c r="L125" s="17"/>
      <c r="M125" s="17"/>
      <c r="N125" s="17"/>
      <c r="O125" s="17"/>
      <c r="P125" s="163"/>
      <c r="Q125" s="16"/>
      <c r="R125" s="17"/>
      <c r="S125" s="182"/>
      <c r="T125" s="17"/>
      <c r="U125" s="17"/>
      <c r="V125" s="17"/>
      <c r="W125" s="20">
        <f>SUM(F126:F139)</f>
        <v>3074</v>
      </c>
      <c r="X125" s="17"/>
      <c r="Y125" s="17"/>
      <c r="Z125" s="17"/>
      <c r="AA125" s="17"/>
      <c r="AB125" s="17"/>
    </row>
    <row r="126" spans="1:30" ht="14.25" customHeight="1">
      <c r="A126" s="183" t="s">
        <v>1308</v>
      </c>
      <c r="B126" s="183" t="s">
        <v>1309</v>
      </c>
      <c r="C126" s="186">
        <v>936</v>
      </c>
      <c r="D126" s="280" t="s">
        <v>1310</v>
      </c>
      <c r="E126" s="185">
        <v>144</v>
      </c>
      <c r="F126" s="186">
        <v>2808</v>
      </c>
      <c r="G126" s="179"/>
      <c r="H126" s="716" t="s">
        <v>1311</v>
      </c>
      <c r="I126" s="699"/>
      <c r="J126" s="718" t="s">
        <v>413</v>
      </c>
      <c r="K126" s="713"/>
      <c r="L126" s="17"/>
      <c r="M126" s="17"/>
      <c r="N126" s="17"/>
      <c r="O126" s="17"/>
      <c r="P126" s="17"/>
      <c r="Q126" s="187"/>
      <c r="R126" s="17"/>
      <c r="S126" s="17"/>
      <c r="T126" s="17"/>
      <c r="U126" s="17"/>
      <c r="V126" s="17"/>
      <c r="W126" s="17"/>
      <c r="X126" s="17"/>
      <c r="Y126" s="17"/>
      <c r="Z126" s="17"/>
      <c r="AA126" s="17"/>
      <c r="AB126" s="17"/>
    </row>
    <row r="127" spans="1:30" ht="15.75" customHeight="1">
      <c r="A127" s="183" t="s">
        <v>1312</v>
      </c>
      <c r="B127" s="183" t="s">
        <v>1309</v>
      </c>
      <c r="C127" s="186">
        <v>800</v>
      </c>
      <c r="D127" s="280" t="s">
        <v>1313</v>
      </c>
      <c r="E127" s="185">
        <v>40</v>
      </c>
      <c r="F127" s="186">
        <v>266</v>
      </c>
      <c r="G127" s="179"/>
      <c r="H127" s="699"/>
      <c r="I127" s="699"/>
      <c r="J127" s="719"/>
      <c r="K127" s="720"/>
      <c r="L127" s="17"/>
      <c r="M127" s="17"/>
      <c r="N127" s="17"/>
      <c r="O127" s="17"/>
      <c r="P127" s="17"/>
      <c r="Q127" s="17"/>
      <c r="R127" s="17"/>
      <c r="S127" s="17"/>
      <c r="T127" s="17"/>
      <c r="U127" s="17"/>
      <c r="V127" s="17"/>
      <c r="W127" s="17"/>
      <c r="X127" s="17"/>
      <c r="Y127" s="17"/>
      <c r="Z127" s="17"/>
      <c r="AA127" s="17"/>
      <c r="AB127" s="17"/>
    </row>
    <row r="128" spans="1:30" ht="15.75" customHeight="1">
      <c r="A128" s="17"/>
      <c r="B128" s="17"/>
      <c r="C128" s="189">
        <v>0</v>
      </c>
      <c r="D128" s="179"/>
      <c r="E128" s="151"/>
      <c r="F128" s="189">
        <v>0</v>
      </c>
      <c r="G128" s="179"/>
      <c r="H128" s="699"/>
      <c r="I128" s="699"/>
      <c r="J128" s="719"/>
      <c r="K128" s="720"/>
      <c r="L128" s="17"/>
      <c r="M128" s="17"/>
      <c r="N128" s="17"/>
      <c r="O128" s="17"/>
      <c r="P128" s="17"/>
      <c r="Q128" s="17"/>
      <c r="R128" s="17"/>
      <c r="S128" s="17"/>
      <c r="T128" s="17"/>
      <c r="U128" s="17"/>
      <c r="V128" s="17"/>
      <c r="W128" s="17"/>
      <c r="X128" s="17"/>
      <c r="Y128" s="17"/>
      <c r="Z128" s="17"/>
      <c r="AA128" s="17"/>
      <c r="AB128" s="17"/>
    </row>
    <row r="129" spans="1:30" ht="15.75" customHeight="1">
      <c r="A129" s="17"/>
      <c r="B129" s="17"/>
      <c r="C129" s="189">
        <v>0</v>
      </c>
      <c r="D129" s="179"/>
      <c r="E129" s="151"/>
      <c r="F129" s="189">
        <v>0</v>
      </c>
      <c r="G129" s="179"/>
      <c r="H129" s="699"/>
      <c r="I129" s="699"/>
      <c r="J129" s="719"/>
      <c r="K129" s="720"/>
      <c r="L129" s="17"/>
      <c r="M129" s="17"/>
      <c r="N129" s="17"/>
      <c r="O129" s="17"/>
      <c r="P129" s="17"/>
      <c r="Q129" s="17"/>
      <c r="R129" s="17"/>
      <c r="S129" s="17"/>
      <c r="T129" s="17"/>
      <c r="U129" s="17"/>
      <c r="V129" s="17"/>
      <c r="W129" s="17"/>
      <c r="X129" s="17"/>
      <c r="Y129" s="17"/>
      <c r="Z129" s="17"/>
      <c r="AA129" s="17"/>
      <c r="AB129" s="17"/>
    </row>
    <row r="130" spans="1:30" ht="15.75" customHeight="1">
      <c r="A130" s="17"/>
      <c r="B130" s="17"/>
      <c r="C130" s="189">
        <v>0</v>
      </c>
      <c r="D130" s="179"/>
      <c r="E130" s="151"/>
      <c r="F130" s="189">
        <v>0</v>
      </c>
      <c r="G130" s="179"/>
      <c r="H130" s="699"/>
      <c r="I130" s="699"/>
      <c r="J130" s="719"/>
      <c r="K130" s="720"/>
      <c r="L130" s="17"/>
      <c r="M130" s="17"/>
      <c r="N130" s="17"/>
      <c r="O130" s="17"/>
      <c r="P130" s="17"/>
      <c r="Q130" s="17"/>
      <c r="R130" s="17"/>
      <c r="S130" s="17"/>
      <c r="T130" s="17"/>
      <c r="U130" s="17"/>
      <c r="V130" s="17"/>
      <c r="W130" s="17"/>
      <c r="X130" s="17"/>
      <c r="Y130" s="17"/>
      <c r="Z130" s="17"/>
      <c r="AA130" s="17"/>
      <c r="AB130" s="17"/>
    </row>
    <row r="131" spans="1:30" ht="15.75" customHeight="1">
      <c r="A131" s="17"/>
      <c r="B131" s="17"/>
      <c r="C131" s="189">
        <v>0</v>
      </c>
      <c r="D131" s="179"/>
      <c r="E131" s="151"/>
      <c r="F131" s="189">
        <v>0</v>
      </c>
      <c r="G131" s="179"/>
      <c r="H131" s="699"/>
      <c r="I131" s="699"/>
      <c r="J131" s="719"/>
      <c r="K131" s="720"/>
      <c r="L131" s="17"/>
      <c r="M131" s="17"/>
      <c r="N131" s="17"/>
      <c r="O131" s="17"/>
      <c r="P131" s="17"/>
      <c r="Q131" s="17"/>
      <c r="R131" s="17"/>
      <c r="S131" s="17"/>
      <c r="T131" s="17"/>
      <c r="U131" s="17"/>
      <c r="V131" s="17"/>
      <c r="W131" s="17"/>
      <c r="X131" s="17"/>
      <c r="Y131" s="17"/>
      <c r="Z131" s="17"/>
      <c r="AA131" s="17"/>
      <c r="AB131" s="17"/>
    </row>
    <row r="132" spans="1:30" ht="15.75" customHeight="1">
      <c r="A132" s="17"/>
      <c r="B132" s="17"/>
      <c r="C132" s="189">
        <v>0</v>
      </c>
      <c r="D132" s="179"/>
      <c r="E132" s="151"/>
      <c r="F132" s="189">
        <v>0</v>
      </c>
      <c r="G132" s="179"/>
      <c r="H132" s="699"/>
      <c r="I132" s="699"/>
      <c r="J132" s="719"/>
      <c r="K132" s="720"/>
      <c r="L132" s="17"/>
      <c r="M132" s="17"/>
      <c r="N132" s="17"/>
      <c r="O132" s="17"/>
      <c r="P132" s="17"/>
      <c r="Q132" s="17"/>
      <c r="R132" s="17"/>
      <c r="S132" s="17"/>
      <c r="T132" s="17"/>
      <c r="U132" s="17"/>
      <c r="V132" s="17"/>
      <c r="W132" s="17"/>
      <c r="X132" s="17"/>
      <c r="Y132" s="17"/>
      <c r="Z132" s="17"/>
      <c r="AA132" s="17"/>
      <c r="AB132" s="17"/>
    </row>
    <row r="133" spans="1:30" ht="15.75" customHeight="1">
      <c r="A133" s="17"/>
      <c r="B133" s="17"/>
      <c r="C133" s="189">
        <v>0</v>
      </c>
      <c r="D133" s="179"/>
      <c r="E133" s="151"/>
      <c r="F133" s="189">
        <v>0</v>
      </c>
      <c r="G133" s="179"/>
      <c r="H133" s="699"/>
      <c r="I133" s="699"/>
      <c r="J133" s="719"/>
      <c r="K133" s="720"/>
      <c r="L133" s="17"/>
      <c r="M133" s="17"/>
      <c r="N133" s="17"/>
      <c r="O133" s="17"/>
      <c r="P133" s="17"/>
      <c r="Q133" s="17"/>
      <c r="R133" s="17"/>
      <c r="S133" s="17"/>
      <c r="T133" s="17"/>
      <c r="U133" s="17"/>
      <c r="V133" s="17"/>
      <c r="W133" s="17"/>
      <c r="X133" s="17"/>
      <c r="Y133" s="17"/>
      <c r="Z133" s="17"/>
      <c r="AA133" s="17"/>
      <c r="AB133" s="17"/>
    </row>
    <row r="134" spans="1:30" ht="15.75" customHeight="1">
      <c r="A134" s="17"/>
      <c r="B134" s="17"/>
      <c r="C134" s="189">
        <v>0</v>
      </c>
      <c r="D134" s="179"/>
      <c r="E134" s="151"/>
      <c r="F134" s="189">
        <v>0</v>
      </c>
      <c r="G134" s="179"/>
      <c r="H134" s="699"/>
      <c r="I134" s="699"/>
      <c r="J134" s="719"/>
      <c r="K134" s="720"/>
      <c r="L134" s="17"/>
      <c r="M134" s="17"/>
      <c r="N134" s="17"/>
      <c r="O134" s="17"/>
      <c r="P134" s="17"/>
      <c r="Q134" s="17"/>
      <c r="R134" s="17"/>
      <c r="S134" s="17"/>
      <c r="T134" s="17"/>
      <c r="U134" s="17"/>
      <c r="V134" s="17"/>
      <c r="W134" s="17"/>
      <c r="X134" s="17"/>
      <c r="Y134" s="17"/>
      <c r="Z134" s="17"/>
      <c r="AA134" s="17"/>
      <c r="AB134" s="17"/>
    </row>
    <row r="135" spans="1:30" ht="15.75" customHeight="1">
      <c r="A135" s="17"/>
      <c r="B135" s="17"/>
      <c r="C135" s="189">
        <v>0</v>
      </c>
      <c r="D135" s="179"/>
      <c r="E135" s="151"/>
      <c r="F135" s="189">
        <v>0</v>
      </c>
      <c r="G135" s="179"/>
      <c r="H135" s="699"/>
      <c r="I135" s="699"/>
      <c r="J135" s="719"/>
      <c r="K135" s="720"/>
      <c r="L135" s="17"/>
      <c r="M135" s="17"/>
      <c r="N135" s="17"/>
      <c r="O135" s="17"/>
      <c r="P135" s="17"/>
      <c r="Q135" s="17"/>
      <c r="R135" s="17"/>
      <c r="S135" s="17"/>
      <c r="T135" s="17"/>
      <c r="U135" s="17"/>
      <c r="V135" s="17"/>
      <c r="W135" s="17"/>
      <c r="X135" s="17"/>
      <c r="Y135" s="17"/>
      <c r="Z135" s="17"/>
      <c r="AA135" s="17"/>
      <c r="AB135" s="17"/>
    </row>
    <row r="136" spans="1:30" ht="15.75" customHeight="1">
      <c r="A136" s="17"/>
      <c r="B136" s="17"/>
      <c r="C136" s="189">
        <v>0</v>
      </c>
      <c r="D136" s="179"/>
      <c r="E136" s="151"/>
      <c r="F136" s="189">
        <v>0</v>
      </c>
      <c r="G136" s="179"/>
      <c r="H136" s="699"/>
      <c r="I136" s="699"/>
      <c r="J136" s="719"/>
      <c r="K136" s="720"/>
      <c r="L136" s="17"/>
      <c r="M136" s="17"/>
      <c r="N136" s="17"/>
      <c r="O136" s="17"/>
      <c r="P136" s="17"/>
      <c r="Q136" s="17"/>
      <c r="R136" s="17"/>
      <c r="S136" s="17"/>
      <c r="T136" s="17"/>
      <c r="U136" s="17"/>
      <c r="V136" s="17"/>
      <c r="W136" s="17"/>
      <c r="X136" s="17"/>
      <c r="Y136" s="17"/>
      <c r="Z136" s="17"/>
      <c r="AA136" s="17"/>
      <c r="AB136" s="17"/>
    </row>
    <row r="137" spans="1:30" ht="15.75" customHeight="1">
      <c r="A137" s="17"/>
      <c r="B137" s="17"/>
      <c r="C137" s="189">
        <v>0</v>
      </c>
      <c r="D137" s="179"/>
      <c r="E137" s="151"/>
      <c r="F137" s="189">
        <v>0</v>
      </c>
      <c r="G137" s="179"/>
      <c r="H137" s="699"/>
      <c r="I137" s="699"/>
      <c r="J137" s="719"/>
      <c r="K137" s="720"/>
      <c r="L137" s="17"/>
      <c r="M137" s="17"/>
      <c r="N137" s="17"/>
      <c r="O137" s="17"/>
      <c r="P137" s="17"/>
      <c r="Q137" s="17"/>
      <c r="R137" s="17"/>
      <c r="S137" s="17"/>
      <c r="T137" s="17"/>
      <c r="U137" s="17"/>
      <c r="V137" s="17"/>
      <c r="W137" s="17"/>
      <c r="X137" s="17"/>
      <c r="Y137" s="17"/>
      <c r="Z137" s="17"/>
      <c r="AA137" s="17"/>
      <c r="AB137" s="17"/>
    </row>
    <row r="138" spans="1:30" ht="15.75" customHeight="1">
      <c r="A138" s="17"/>
      <c r="B138" s="17"/>
      <c r="C138" s="189">
        <v>0</v>
      </c>
      <c r="D138" s="179"/>
      <c r="E138" s="151"/>
      <c r="F138" s="189">
        <v>0</v>
      </c>
      <c r="G138" s="179"/>
      <c r="H138" s="699"/>
      <c r="I138" s="699"/>
      <c r="J138" s="719"/>
      <c r="K138" s="720"/>
      <c r="L138" s="17"/>
      <c r="M138" s="17"/>
      <c r="N138" s="17"/>
      <c r="O138" s="17"/>
      <c r="P138" s="17"/>
      <c r="Q138" s="17"/>
      <c r="R138" s="17"/>
      <c r="S138" s="17"/>
      <c r="T138" s="17"/>
      <c r="U138" s="17"/>
      <c r="V138" s="17"/>
      <c r="W138" s="17"/>
      <c r="X138" s="17"/>
      <c r="Y138" s="17"/>
      <c r="Z138" s="17"/>
      <c r="AA138" s="17"/>
      <c r="AB138" s="17"/>
    </row>
    <row r="139" spans="1:30" ht="15.75" customHeight="1">
      <c r="A139" s="17"/>
      <c r="B139" s="17"/>
      <c r="C139" s="189">
        <v>0</v>
      </c>
      <c r="D139" s="179"/>
      <c r="E139" s="151"/>
      <c r="F139" s="189">
        <v>0</v>
      </c>
      <c r="G139" s="179"/>
      <c r="H139" s="717"/>
      <c r="I139" s="717"/>
      <c r="J139" s="721"/>
      <c r="K139" s="722"/>
      <c r="L139" s="17"/>
      <c r="M139" s="17"/>
      <c r="N139" s="17"/>
      <c r="O139" s="17"/>
      <c r="P139" s="17"/>
      <c r="Q139" s="17"/>
      <c r="R139" s="17"/>
      <c r="S139" s="17"/>
      <c r="T139" s="17"/>
      <c r="U139" s="17"/>
      <c r="V139" s="17"/>
      <c r="W139" s="17"/>
      <c r="X139" s="17"/>
      <c r="Y139" s="17"/>
      <c r="Z139" s="17"/>
      <c r="AA139" s="17"/>
      <c r="AB139" s="17"/>
    </row>
    <row r="140" spans="1:30" ht="15.75" customHeight="1">
      <c r="A140" s="16"/>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row>
    <row r="141" spans="1:30" ht="15.75" customHeight="1">
      <c r="A141" s="16"/>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row>
    <row r="142" spans="1:30" ht="15.75" customHeight="1">
      <c r="A142" s="16"/>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row>
    <row r="149" spans="1:30" ht="15.75" customHeight="1">
      <c r="A149" s="17"/>
      <c r="B149" s="711"/>
      <c r="C149" s="699"/>
      <c r="D149" s="699"/>
      <c r="E149" s="699"/>
      <c r="F149" s="699"/>
      <c r="G149" s="699"/>
      <c r="H149" s="699"/>
      <c r="I149" s="17"/>
      <c r="J149" s="17"/>
      <c r="K149" s="17"/>
      <c r="L149" s="17"/>
      <c r="M149" s="17"/>
      <c r="N149" s="17"/>
      <c r="O149" s="17"/>
      <c r="P149" s="711"/>
      <c r="Q149" s="699"/>
      <c r="R149" s="699"/>
      <c r="S149" s="17"/>
      <c r="T149" s="17"/>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17"/>
      <c r="N150" s="17"/>
      <c r="O150" s="17"/>
      <c r="P150" s="711"/>
      <c r="Q150" s="699"/>
      <c r="R150" s="699"/>
      <c r="S150" s="17"/>
      <c r="T150" s="17"/>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711"/>
      <c r="Q151" s="699"/>
      <c r="R151" s="699"/>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711"/>
      <c r="Q152" s="699"/>
      <c r="R152" s="699"/>
      <c r="S152" s="17"/>
      <c r="T152" s="17"/>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17"/>
      <c r="N153" s="17"/>
      <c r="O153" s="17"/>
      <c r="P153" s="711"/>
      <c r="Q153" s="699"/>
      <c r="R153" s="699"/>
      <c r="S153" s="17"/>
      <c r="T153" s="17"/>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17"/>
      <c r="N154" s="17"/>
      <c r="O154" s="17"/>
      <c r="P154" s="711"/>
      <c r="Q154" s="699"/>
      <c r="R154" s="699"/>
      <c r="S154" s="17"/>
      <c r="T154" s="17"/>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17"/>
      <c r="N155" s="17"/>
      <c r="O155" s="17"/>
      <c r="P155" s="711"/>
      <c r="Q155" s="699"/>
      <c r="R155" s="699"/>
      <c r="S155" s="17"/>
      <c r="T155" s="17"/>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711"/>
      <c r="N157" s="699"/>
      <c r="O157" s="699"/>
      <c r="P157" s="711"/>
      <c r="Q157" s="699"/>
      <c r="R157" s="699"/>
      <c r="S157" s="699"/>
      <c r="T157" s="699"/>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711"/>
      <c r="N158" s="699"/>
      <c r="O158" s="699"/>
      <c r="P158" s="711"/>
      <c r="Q158" s="699"/>
      <c r="R158" s="699"/>
      <c r="S158" s="699"/>
      <c r="T158" s="699"/>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711"/>
      <c r="N172" s="699"/>
      <c r="O172" s="699"/>
      <c r="P172" s="711"/>
      <c r="Q172" s="699"/>
      <c r="R172" s="699"/>
      <c r="S172" s="699"/>
      <c r="T172" s="699"/>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711"/>
      <c r="N173" s="699"/>
      <c r="O173" s="699"/>
      <c r="P173" s="711"/>
      <c r="Q173" s="699"/>
      <c r="R173" s="699"/>
      <c r="S173" s="699"/>
      <c r="T173" s="699"/>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711"/>
      <c r="N176" s="699"/>
      <c r="O176" s="699"/>
      <c r="P176" s="699"/>
      <c r="Q176" s="699"/>
      <c r="R176" s="699"/>
      <c r="S176" s="699"/>
      <c r="T176" s="699"/>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711"/>
      <c r="N177" s="699"/>
      <c r="O177" s="699"/>
      <c r="P177" s="699"/>
      <c r="Q177" s="699"/>
      <c r="R177" s="699"/>
      <c r="S177" s="699"/>
      <c r="T177" s="699"/>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711"/>
      <c r="N178" s="699"/>
      <c r="O178" s="699"/>
      <c r="P178" s="699"/>
      <c r="Q178" s="699"/>
      <c r="R178" s="699"/>
      <c r="S178" s="699"/>
      <c r="T178" s="699"/>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711"/>
      <c r="N179" s="699"/>
      <c r="O179" s="699"/>
      <c r="P179" s="699"/>
      <c r="Q179" s="699"/>
      <c r="R179" s="699"/>
      <c r="S179" s="699"/>
      <c r="T179" s="699"/>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711"/>
      <c r="N180" s="699"/>
      <c r="O180" s="699"/>
      <c r="P180" s="699"/>
      <c r="Q180" s="699"/>
      <c r="R180" s="699"/>
      <c r="S180" s="699"/>
      <c r="T180" s="699"/>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711"/>
      <c r="N181" s="699"/>
      <c r="O181" s="699"/>
      <c r="P181" s="699"/>
      <c r="Q181" s="699"/>
      <c r="R181" s="699"/>
      <c r="S181" s="699"/>
      <c r="T181" s="699"/>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711"/>
      <c r="N182" s="699"/>
      <c r="O182" s="699"/>
      <c r="P182" s="699"/>
      <c r="Q182" s="699"/>
      <c r="R182" s="699"/>
      <c r="S182" s="699"/>
      <c r="T182" s="699"/>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711"/>
      <c r="N183" s="699"/>
      <c r="O183" s="699"/>
      <c r="P183" s="699"/>
      <c r="Q183" s="699"/>
      <c r="R183" s="699"/>
      <c r="S183" s="699"/>
      <c r="T183" s="699"/>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711"/>
      <c r="N184" s="699"/>
      <c r="O184" s="699"/>
      <c r="P184" s="699"/>
      <c r="Q184" s="699"/>
      <c r="R184" s="699"/>
      <c r="S184" s="699"/>
      <c r="T184" s="699"/>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711"/>
      <c r="N185" s="699"/>
      <c r="O185" s="699"/>
      <c r="P185" s="699"/>
      <c r="Q185" s="699"/>
      <c r="R185" s="699"/>
      <c r="S185" s="699"/>
      <c r="T185" s="699"/>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711"/>
      <c r="N186" s="699"/>
      <c r="O186" s="699"/>
      <c r="P186" s="699"/>
      <c r="Q186" s="699"/>
      <c r="R186" s="699"/>
      <c r="S186" s="699"/>
      <c r="T186" s="699"/>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711"/>
      <c r="C189" s="699"/>
      <c r="D189" s="17"/>
      <c r="E189" s="17"/>
      <c r="F189" s="17"/>
      <c r="G189" s="17"/>
      <c r="H189" s="17"/>
      <c r="I189" s="17"/>
      <c r="J189" s="17"/>
      <c r="K189" s="17"/>
      <c r="L189" s="17"/>
      <c r="M189" s="711"/>
      <c r="N189" s="699"/>
      <c r="O189" s="699"/>
      <c r="P189" s="711"/>
      <c r="Q189" s="699"/>
      <c r="R189" s="699"/>
      <c r="S189" s="699"/>
      <c r="T189" s="699"/>
      <c r="U189" s="17"/>
      <c r="V189" s="17"/>
      <c r="W189" s="17"/>
      <c r="X189" s="17"/>
      <c r="Y189" s="17"/>
      <c r="Z189" s="17"/>
      <c r="AA189" s="17"/>
      <c r="AB189" s="17"/>
      <c r="AC189" s="17"/>
      <c r="AD189" s="17"/>
    </row>
    <row r="190" spans="1:30" ht="15.75" customHeight="1">
      <c r="A190" s="17"/>
      <c r="B190" s="711"/>
      <c r="C190" s="699"/>
      <c r="D190" s="17"/>
      <c r="E190" s="17"/>
      <c r="F190" s="17"/>
      <c r="G190" s="17"/>
      <c r="H190" s="17"/>
      <c r="I190" s="17"/>
      <c r="J190" s="17"/>
      <c r="K190" s="17"/>
      <c r="L190" s="17"/>
      <c r="M190" s="711"/>
      <c r="N190" s="699"/>
      <c r="O190" s="699"/>
      <c r="P190" s="711"/>
      <c r="Q190" s="699"/>
      <c r="R190" s="699"/>
      <c r="S190" s="699"/>
      <c r="T190" s="699"/>
      <c r="U190" s="17"/>
      <c r="V190" s="17"/>
      <c r="W190" s="17"/>
      <c r="X190" s="17"/>
      <c r="Y190" s="17"/>
      <c r="Z190" s="17"/>
      <c r="AA190" s="17"/>
      <c r="AB190" s="17"/>
      <c r="AC190" s="17"/>
      <c r="AD190" s="17"/>
    </row>
    <row r="191" spans="1:30" ht="15.75" customHeight="1">
      <c r="A191" s="17"/>
      <c r="B191" s="711"/>
      <c r="C191" s="699"/>
      <c r="D191" s="17"/>
      <c r="E191" s="17"/>
      <c r="F191" s="17"/>
      <c r="G191" s="17"/>
      <c r="H191" s="17"/>
      <c r="I191" s="17"/>
      <c r="J191" s="17"/>
      <c r="K191" s="17"/>
      <c r="L191" s="17"/>
      <c r="M191" s="711"/>
      <c r="N191" s="699"/>
      <c r="O191" s="699"/>
      <c r="P191" s="699"/>
      <c r="Q191" s="699"/>
      <c r="R191" s="699"/>
      <c r="S191" s="699"/>
      <c r="T191" s="699"/>
      <c r="U191" s="17"/>
      <c r="V191" s="17"/>
      <c r="W191" s="17"/>
      <c r="X191" s="17"/>
      <c r="Y191" s="17"/>
      <c r="Z191" s="17"/>
      <c r="AA191" s="17"/>
      <c r="AB191" s="17"/>
      <c r="AC191" s="17"/>
      <c r="AD191" s="17"/>
    </row>
    <row r="192" spans="1:30" ht="15.75" customHeight="1">
      <c r="A192" s="17"/>
      <c r="B192" s="711"/>
      <c r="C192" s="699"/>
      <c r="D192" s="17"/>
      <c r="E192" s="17"/>
      <c r="F192" s="17"/>
      <c r="G192" s="17"/>
      <c r="H192" s="17"/>
      <c r="I192" s="17"/>
      <c r="J192" s="17"/>
      <c r="K192" s="17"/>
      <c r="L192" s="17"/>
      <c r="M192" s="711"/>
      <c r="N192" s="699"/>
      <c r="O192" s="699"/>
      <c r="P192" s="699"/>
      <c r="Q192" s="699"/>
      <c r="R192" s="699"/>
      <c r="S192" s="699"/>
      <c r="T192" s="699"/>
      <c r="U192" s="17"/>
      <c r="V192" s="17"/>
      <c r="W192" s="17"/>
      <c r="X192" s="17"/>
      <c r="Y192" s="17"/>
      <c r="Z192" s="17"/>
      <c r="AA192" s="17"/>
      <c r="AB192" s="17"/>
      <c r="AC192" s="17"/>
      <c r="AD192" s="17"/>
    </row>
    <row r="193" spans="1:30" ht="15.75" customHeight="1">
      <c r="A193" s="17"/>
      <c r="B193" s="711"/>
      <c r="C193" s="699"/>
      <c r="D193" s="17"/>
      <c r="E193" s="17"/>
      <c r="F193" s="17"/>
      <c r="G193" s="17"/>
      <c r="H193" s="17"/>
      <c r="I193" s="17"/>
      <c r="J193" s="17"/>
      <c r="K193" s="17"/>
      <c r="L193" s="17"/>
      <c r="M193" s="711"/>
      <c r="N193" s="699"/>
      <c r="O193" s="699"/>
      <c r="P193" s="699"/>
      <c r="Q193" s="699"/>
      <c r="R193" s="699"/>
      <c r="S193" s="699"/>
      <c r="T193" s="699"/>
      <c r="U193" s="17"/>
      <c r="V193" s="17"/>
      <c r="W193" s="17"/>
      <c r="X193" s="17"/>
      <c r="Y193" s="17"/>
      <c r="Z193" s="17"/>
      <c r="AA193" s="17"/>
      <c r="AB193" s="17"/>
      <c r="AC193" s="17"/>
      <c r="AD193" s="17"/>
    </row>
    <row r="194" spans="1:30" ht="15.75" customHeight="1">
      <c r="A194" s="17"/>
      <c r="B194" s="711"/>
      <c r="C194" s="699"/>
      <c r="D194" s="17"/>
      <c r="E194" s="17"/>
      <c r="F194" s="17"/>
      <c r="G194" s="17"/>
      <c r="H194" s="17"/>
      <c r="I194" s="17"/>
      <c r="J194" s="17"/>
      <c r="K194" s="17"/>
      <c r="L194" s="17"/>
      <c r="M194" s="711"/>
      <c r="N194" s="699"/>
      <c r="O194" s="699"/>
      <c r="P194" s="699"/>
      <c r="Q194" s="699"/>
      <c r="R194" s="699"/>
      <c r="S194" s="699"/>
      <c r="T194" s="699"/>
      <c r="U194" s="17"/>
      <c r="V194" s="17"/>
      <c r="W194" s="17"/>
      <c r="X194" s="17"/>
      <c r="Y194" s="17"/>
      <c r="Z194" s="17"/>
      <c r="AA194" s="17"/>
      <c r="AB194" s="17"/>
      <c r="AC194" s="17"/>
      <c r="AD194" s="17"/>
    </row>
    <row r="195" spans="1:30" ht="15.75" customHeight="1">
      <c r="A195" s="17"/>
      <c r="B195" s="711"/>
      <c r="C195" s="699"/>
      <c r="D195" s="17"/>
      <c r="E195" s="17"/>
      <c r="F195" s="17"/>
      <c r="G195" s="17"/>
      <c r="H195" s="17"/>
      <c r="I195" s="17"/>
      <c r="J195" s="17"/>
      <c r="K195" s="17"/>
      <c r="L195" s="17"/>
      <c r="M195" s="711"/>
      <c r="N195" s="699"/>
      <c r="O195" s="699"/>
      <c r="P195" s="699"/>
      <c r="Q195" s="699"/>
      <c r="R195" s="699"/>
      <c r="S195" s="699"/>
      <c r="T195" s="699"/>
      <c r="U195" s="17"/>
      <c r="V195" s="17"/>
      <c r="W195" s="17"/>
      <c r="X195" s="17"/>
      <c r="Y195" s="17"/>
      <c r="Z195" s="17"/>
      <c r="AA195" s="17"/>
      <c r="AB195" s="17"/>
      <c r="AC195" s="17"/>
      <c r="AD195" s="17"/>
    </row>
    <row r="196" spans="1:30" ht="15.75" customHeight="1">
      <c r="A196" s="17"/>
      <c r="B196" s="711"/>
      <c r="C196" s="699"/>
      <c r="D196" s="17"/>
      <c r="E196" s="17"/>
      <c r="F196" s="17"/>
      <c r="G196" s="17"/>
      <c r="H196" s="17"/>
      <c r="I196" s="17"/>
      <c r="J196" s="17"/>
      <c r="K196" s="17"/>
      <c r="L196" s="17"/>
      <c r="M196" s="711"/>
      <c r="N196" s="699"/>
      <c r="O196" s="699"/>
      <c r="P196" s="699"/>
      <c r="Q196" s="699"/>
      <c r="R196" s="699"/>
      <c r="S196" s="699"/>
      <c r="T196" s="699"/>
      <c r="U196" s="17"/>
      <c r="V196" s="17"/>
      <c r="W196" s="17"/>
      <c r="X196" s="17"/>
      <c r="Y196" s="17"/>
      <c r="Z196" s="17"/>
      <c r="AA196" s="17"/>
      <c r="AB196" s="17"/>
      <c r="AC196" s="17"/>
      <c r="AD196" s="17"/>
    </row>
    <row r="197" spans="1:30" ht="15.75" customHeight="1">
      <c r="A197" s="17"/>
      <c r="B197" s="711"/>
      <c r="C197" s="699"/>
      <c r="D197" s="17"/>
      <c r="E197" s="17"/>
      <c r="F197" s="17"/>
      <c r="G197" s="17"/>
      <c r="H197" s="17"/>
      <c r="I197" s="17"/>
      <c r="J197" s="17"/>
      <c r="K197" s="17"/>
      <c r="L197" s="17"/>
      <c r="M197" s="711"/>
      <c r="N197" s="699"/>
      <c r="O197" s="699"/>
      <c r="P197" s="699"/>
      <c r="Q197" s="699"/>
      <c r="R197" s="699"/>
      <c r="S197" s="699"/>
      <c r="T197" s="699"/>
      <c r="U197" s="17"/>
      <c r="V197" s="17"/>
      <c r="W197" s="17"/>
      <c r="X197" s="17"/>
      <c r="Y197" s="17"/>
      <c r="Z197" s="17"/>
      <c r="AA197" s="17"/>
      <c r="AB197" s="17"/>
      <c r="AC197" s="17"/>
      <c r="AD197" s="17"/>
    </row>
    <row r="198" spans="1:30" ht="15.75" customHeight="1">
      <c r="A198" s="17"/>
      <c r="B198" s="711"/>
      <c r="C198" s="699"/>
      <c r="D198" s="17"/>
      <c r="E198" s="17"/>
      <c r="F198" s="17"/>
      <c r="G198" s="17"/>
      <c r="H198" s="17"/>
      <c r="I198" s="17"/>
      <c r="J198" s="17"/>
      <c r="K198" s="17"/>
      <c r="L198" s="17"/>
      <c r="M198" s="711"/>
      <c r="N198" s="699"/>
      <c r="O198" s="699"/>
      <c r="P198" s="699"/>
      <c r="Q198" s="699"/>
      <c r="R198" s="699"/>
      <c r="S198" s="699"/>
      <c r="T198" s="699"/>
      <c r="U198" s="17"/>
      <c r="V198" s="17"/>
      <c r="W198" s="17"/>
      <c r="X198" s="17"/>
      <c r="Y198" s="17"/>
      <c r="Z198" s="17"/>
      <c r="AA198" s="17"/>
      <c r="AB198" s="17"/>
      <c r="AC198" s="17"/>
      <c r="AD198" s="17"/>
    </row>
    <row r="199" spans="1:30" ht="15.75" customHeight="1">
      <c r="A199" s="17"/>
      <c r="B199" s="711"/>
      <c r="C199" s="699"/>
      <c r="D199" s="17"/>
      <c r="E199" s="17"/>
      <c r="F199" s="17"/>
      <c r="G199" s="17"/>
      <c r="H199" s="17"/>
      <c r="I199" s="17"/>
      <c r="J199" s="17"/>
      <c r="K199" s="17"/>
      <c r="L199" s="17"/>
      <c r="M199" s="711"/>
      <c r="N199" s="699"/>
      <c r="O199" s="699"/>
      <c r="P199" s="699"/>
      <c r="Q199" s="699"/>
      <c r="R199" s="699"/>
      <c r="S199" s="699"/>
      <c r="T199" s="699"/>
      <c r="U199" s="17"/>
      <c r="V199" s="17"/>
      <c r="W199" s="17"/>
      <c r="X199" s="17"/>
      <c r="Y199" s="17"/>
      <c r="Z199" s="17"/>
      <c r="AA199" s="17"/>
      <c r="AB199" s="17"/>
      <c r="AC199" s="17"/>
      <c r="AD199" s="17"/>
    </row>
    <row r="200" spans="1:30" ht="15.75" customHeight="1">
      <c r="A200" s="17"/>
      <c r="B200" s="711"/>
      <c r="C200" s="699"/>
      <c r="D200" s="17"/>
      <c r="E200" s="17"/>
      <c r="F200" s="17"/>
      <c r="G200" s="17"/>
      <c r="H200" s="17"/>
      <c r="I200" s="17"/>
      <c r="J200" s="17"/>
      <c r="K200" s="17"/>
      <c r="L200" s="17"/>
      <c r="M200" s="711"/>
      <c r="N200" s="699"/>
      <c r="O200" s="699"/>
      <c r="P200" s="699"/>
      <c r="Q200" s="699"/>
      <c r="R200" s="699"/>
      <c r="S200" s="699"/>
      <c r="T200" s="699"/>
      <c r="U200" s="17"/>
      <c r="V200" s="17"/>
      <c r="W200" s="17"/>
      <c r="X200" s="17"/>
      <c r="Y200" s="17"/>
      <c r="Z200" s="17"/>
      <c r="AA200" s="17"/>
      <c r="AB200" s="17"/>
      <c r="AC200" s="17"/>
      <c r="AD200" s="17"/>
    </row>
    <row r="201" spans="1:30" ht="15.75" customHeight="1">
      <c r="A201" s="17"/>
      <c r="B201" s="711"/>
      <c r="C201" s="699"/>
      <c r="D201" s="17"/>
      <c r="E201" s="17"/>
      <c r="F201" s="17"/>
      <c r="G201" s="17"/>
      <c r="H201" s="17"/>
      <c r="I201" s="17"/>
      <c r="J201" s="17"/>
      <c r="K201" s="17"/>
      <c r="L201" s="17"/>
      <c r="M201" s="711"/>
      <c r="N201" s="699"/>
      <c r="O201" s="699"/>
      <c r="P201" s="699"/>
      <c r="Q201" s="699"/>
      <c r="R201" s="699"/>
      <c r="S201" s="699"/>
      <c r="T201" s="699"/>
      <c r="U201" s="17"/>
      <c r="V201" s="17"/>
      <c r="W201" s="17"/>
      <c r="X201" s="17"/>
      <c r="Y201" s="17"/>
      <c r="Z201" s="17"/>
      <c r="AA201" s="17"/>
      <c r="AB201" s="17"/>
      <c r="AC201" s="17"/>
      <c r="AD201" s="17"/>
    </row>
    <row r="202" spans="1:30" ht="15.75" customHeight="1">
      <c r="A202" s="17"/>
      <c r="B202" s="711"/>
      <c r="C202" s="699"/>
      <c r="D202" s="17"/>
      <c r="E202" s="17"/>
      <c r="F202" s="17"/>
      <c r="G202" s="17"/>
      <c r="H202" s="17"/>
      <c r="I202" s="17"/>
      <c r="J202" s="17"/>
      <c r="K202" s="17"/>
      <c r="L202" s="17"/>
      <c r="M202" s="711"/>
      <c r="N202" s="699"/>
      <c r="O202" s="699"/>
      <c r="P202" s="699"/>
      <c r="Q202" s="699"/>
      <c r="R202" s="699"/>
      <c r="S202" s="699"/>
      <c r="T202" s="699"/>
      <c r="U202" s="17"/>
      <c r="V202" s="17"/>
      <c r="W202" s="17"/>
      <c r="X202" s="17"/>
      <c r="Y202" s="17"/>
      <c r="Z202" s="17"/>
      <c r="AA202" s="17"/>
      <c r="AB202" s="17"/>
      <c r="AC202" s="17"/>
      <c r="AD202" s="17"/>
    </row>
    <row r="203" spans="1:30" ht="15.75" customHeight="1">
      <c r="A203" s="17"/>
      <c r="B203" s="711"/>
      <c r="C203" s="699"/>
      <c r="D203" s="17"/>
      <c r="E203" s="17"/>
      <c r="F203" s="17"/>
      <c r="G203" s="17"/>
      <c r="H203" s="17"/>
      <c r="I203" s="17"/>
      <c r="J203" s="17"/>
      <c r="K203" s="17"/>
      <c r="L203" s="17"/>
      <c r="M203" s="711"/>
      <c r="N203" s="699"/>
      <c r="O203" s="699"/>
      <c r="P203" s="699"/>
      <c r="Q203" s="699"/>
      <c r="R203" s="699"/>
      <c r="S203" s="699"/>
      <c r="T203" s="699"/>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row>
    <row r="325" spans="1:30"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row>
    <row r="326" spans="1:30"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row>
    <row r="327" spans="1:30"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row>
    <row r="328" spans="1:30"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row>
    <row r="329" spans="1:30"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row>
    <row r="330" spans="1: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row>
    <row r="331" spans="1:30"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row>
    <row r="332" spans="1:30"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row>
    <row r="333" spans="1:30"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row>
    <row r="334" spans="1:30"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row>
    <row r="335" spans="1:30"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row>
    <row r="336" spans="1:30"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row>
    <row r="337" spans="1:30"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row>
    <row r="338" spans="1:30"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row>
    <row r="339" spans="1:30"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row>
    <row r="340" spans="1:30" ht="15.75" customHeight="1"/>
    <row r="341" spans="1:30" ht="15.75" customHeight="1"/>
    <row r="342" spans="1:30" ht="15.75" customHeight="1"/>
    <row r="343" spans="1:30" ht="15.75" customHeight="1"/>
    <row r="344" spans="1:30" ht="15.75" customHeight="1"/>
    <row r="345" spans="1:30" ht="15.75" customHeight="1"/>
    <row r="346" spans="1:30" ht="15.75" customHeight="1"/>
    <row r="347" spans="1:30" ht="15.75" customHeight="1"/>
    <row r="348" spans="1:30" ht="15.75" customHeight="1"/>
    <row r="349" spans="1:30" ht="15.75" customHeight="1"/>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47:J51"/>
    <mergeCell ref="I54:K54"/>
    <mergeCell ref="I56:K62"/>
    <mergeCell ref="K66:M66"/>
    <mergeCell ref="K74:M92"/>
    <mergeCell ref="J95:N95"/>
    <mergeCell ref="O95:P95"/>
    <mergeCell ref="J96:N121"/>
    <mergeCell ref="O96:P121"/>
    <mergeCell ref="J125:K125"/>
    <mergeCell ref="H125:I125"/>
    <mergeCell ref="H126:I139"/>
    <mergeCell ref="J126:K139"/>
    <mergeCell ref="B149:H149"/>
    <mergeCell ref="P149:R149"/>
    <mergeCell ref="P150:R150"/>
    <mergeCell ref="P151:R151"/>
    <mergeCell ref="M158:O158"/>
    <mergeCell ref="M159:O159"/>
    <mergeCell ref="M157:O157"/>
    <mergeCell ref="M160:O160"/>
    <mergeCell ref="M161:O161"/>
    <mergeCell ref="M162:O162"/>
    <mergeCell ref="M163:O163"/>
    <mergeCell ref="M189:O189"/>
    <mergeCell ref="M181:O181"/>
    <mergeCell ref="M182:O182"/>
    <mergeCell ref="M183:O183"/>
    <mergeCell ref="M192:O192"/>
    <mergeCell ref="M184:O184"/>
    <mergeCell ref="M185:O185"/>
    <mergeCell ref="M186:O186"/>
    <mergeCell ref="B189:C189"/>
    <mergeCell ref="B190:C190"/>
    <mergeCell ref="B191:C191"/>
    <mergeCell ref="B192:C192"/>
    <mergeCell ref="M190:O190"/>
    <mergeCell ref="M191:O191"/>
    <mergeCell ref="B196:C196"/>
    <mergeCell ref="B197:C197"/>
    <mergeCell ref="B198:C198"/>
    <mergeCell ref="B199:C199"/>
    <mergeCell ref="B200:C200"/>
    <mergeCell ref="B201:C201"/>
    <mergeCell ref="B202:C202"/>
    <mergeCell ref="B203:C203"/>
    <mergeCell ref="M197:O197"/>
    <mergeCell ref="M198:O198"/>
    <mergeCell ref="M199:O199"/>
    <mergeCell ref="M200:O200"/>
    <mergeCell ref="M201:O201"/>
    <mergeCell ref="M202:O202"/>
    <mergeCell ref="M203:O203"/>
    <mergeCell ref="B193:C193"/>
    <mergeCell ref="M193:O193"/>
    <mergeCell ref="B194:C194"/>
    <mergeCell ref="M194:O194"/>
    <mergeCell ref="B195:C195"/>
    <mergeCell ref="M195:O195"/>
    <mergeCell ref="M196:O196"/>
    <mergeCell ref="M164:O164"/>
    <mergeCell ref="M165:O165"/>
    <mergeCell ref="M166:O166"/>
    <mergeCell ref="M167:O167"/>
    <mergeCell ref="M168:O168"/>
    <mergeCell ref="M169:O169"/>
    <mergeCell ref="M172:O172"/>
    <mergeCell ref="M173:O173"/>
    <mergeCell ref="M174:O174"/>
    <mergeCell ref="M175:O175"/>
    <mergeCell ref="M176:O176"/>
    <mergeCell ref="M177:O177"/>
    <mergeCell ref="M178:O178"/>
    <mergeCell ref="M179:O179"/>
    <mergeCell ref="M180:O180"/>
    <mergeCell ref="P172:T172"/>
    <mergeCell ref="P173:T186"/>
    <mergeCell ref="P189:T189"/>
    <mergeCell ref="P190:T203"/>
    <mergeCell ref="P152:R152"/>
    <mergeCell ref="P153:R153"/>
    <mergeCell ref="P154:R154"/>
    <mergeCell ref="P155:R155"/>
    <mergeCell ref="P157:T157"/>
    <mergeCell ref="P158:T169"/>
  </mergeCells>
  <conditionalFormatting sqref="I77:I90">
    <cfRule type="containsText" dxfId="44" priority="1" operator="containsText" text="5">
      <formula>NOT(ISERROR(SEARCH(("5"),(I77))))</formula>
    </cfRule>
    <cfRule type="containsText" dxfId="43" priority="2" operator="containsText" text="42">
      <formula>NOT(ISERROR(SEARCH(("42"),(I77))))</formula>
    </cfRule>
    <cfRule type="containsText" dxfId="42" priority="3" operator="containsText" text="Please fill in">
      <formula>NOT(ISERROR(SEARCH(("Please fill in"),(I77))))</formula>
    </cfRule>
  </conditionalFormatting>
  <dataValidations count="4">
    <dataValidation type="list" allowBlank="1" showErrorMessage="1" sqref="B96:B121" xr:uid="{00000000-0002-0000-1700-000001000000}">
      <formula1>Ludica!LocationNames</formula1>
    </dataValidation>
    <dataValidation type="list" allowBlank="1" showErrorMessage="1" sqref="D55:D62 H67:H92" xr:uid="{00000000-0002-0000-1700-000002000000}">
      <formula1>Ludica!TypesOfTrainers</formula1>
    </dataValidation>
    <dataValidation type="list" allowBlank="1" showErrorMessage="1" sqref="B9" xr:uid="{00000000-0002-0000-1700-000003000000}">
      <formula1>"yes,no"</formula1>
    </dataValidation>
    <dataValidation type="list" allowBlank="1" sqref="G55:G62" xr:uid="{00000000-0002-0000-17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Constants!$H$6:$H$12</xm:f>
          </x14:formula1>
          <xm:sqref>B67:B92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F1000"/>
  <sheetViews>
    <sheetView workbookViewId="0">
      <selection activeCell="K15" sqref="K15"/>
    </sheetView>
  </sheetViews>
  <sheetFormatPr defaultColWidth="12.59765625" defaultRowHeight="15" customHeight="1"/>
  <cols>
    <col min="1" max="1" width="28.59765625" customWidth="1"/>
    <col min="2" max="2" width="28.09765625" customWidth="1"/>
    <col min="3" max="4" width="17.5" customWidth="1"/>
    <col min="5" max="5" width="16.89843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55" t="s">
        <v>160</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521</v>
      </c>
      <c r="C2" s="102"/>
      <c r="D2" s="17"/>
      <c r="E2" s="103" t="s">
        <v>522</v>
      </c>
      <c r="F2" s="528" t="s">
        <v>1314</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2</v>
      </c>
      <c r="C3" s="530"/>
      <c r="D3" s="17"/>
      <c r="E3" s="106" t="s">
        <v>298</v>
      </c>
      <c r="F3" s="562">
        <v>45456</v>
      </c>
      <c r="G3" s="539"/>
      <c r="H3" s="540"/>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36</v>
      </c>
      <c r="C7" s="17" t="s">
        <v>1315</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448.56199999999995</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SUM(IF(ISBLANK('Messed Up'!$A$37:$A$42),0,1))</f>
        <v>5</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SUM('Messed Up'!$B$37:$B$42)</f>
        <v>41</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'Messed Up'!LocationNames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SUMIF($B$71:$B$85,AD12,$F$71:$F$85)</f>
        <v>129</v>
      </c>
      <c r="AE14" s="17">
        <f t="shared" si="0"/>
        <v>0</v>
      </c>
      <c r="AF14" s="17">
        <f t="shared" si="0"/>
        <v>42</v>
      </c>
      <c r="AG14" s="17">
        <f t="shared" si="0"/>
        <v>0</v>
      </c>
      <c r="AH14" s="17">
        <f t="shared" si="0"/>
        <v>64.5</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SUMIFS('Messed Up'!$F$55:$F$67,'Messed Up'!$B$55:$B$67, B$14,'Messed Up'!$H$55:$H$67,$A15)*(1+Constants!$B$7)</f>
        <v>0</v>
      </c>
      <c r="C15" s="17">
        <f>SUMIFS('Messed Up'!$F$55:$F$67,'Messed Up'!$B$55:$B$67, C$14,'Messed Up'!$H$55:$H$67,$A15)</f>
        <v>0</v>
      </c>
      <c r="D15" s="17">
        <f>SUMIFS('Messed Up'!$F$55:$F$67,'Messed Up'!$B$55:$B$67, D$14,'Messed Up'!$H$55:$H$67,$A15)*(1+Constants!$B$7)</f>
        <v>0</v>
      </c>
      <c r="E15" s="17">
        <f>SUMIFS('Messed Up'!$F$55:$F$67,'Messed Up'!$B$55:$B$67, E$14,'Messed Up'!$H$55:$H$67,$A15)*(1+Constants!$B$7)</f>
        <v>0</v>
      </c>
      <c r="F15" s="17">
        <f>SUMIFS('Messed Up'!$F$55:$F$67,'Messed Up'!$B$55:$B$67, F$14,'Messed Up'!$H$55:$H$67,$A15)*(1+Constants!$B$7)</f>
        <v>0</v>
      </c>
      <c r="G15" s="117" t="s">
        <v>319</v>
      </c>
      <c r="H15" s="17">
        <f>SUMIF('Messed Up'!$B$71:$B$86,"&lt;&gt;External",'Messed Up'!$F$71:$F$86)</f>
        <v>235.5</v>
      </c>
      <c r="I15" s="118">
        <f>SUMIF('Messed Up'!$B$71:$B$86,"External",'Messed Up'!$F$71:$F$86)</f>
        <v>0</v>
      </c>
      <c r="J15" s="119">
        <f>SUM('Messed Up'!$F$91:$F$104)</f>
        <v>802.81</v>
      </c>
      <c r="K15" s="120">
        <f>IF(OR(ISBLANK(B7),ISBLANK(B9)), "ERROR",MAX(MIN(J15,B7*Constants!B14)-Constants!B13*B7,0)*IF(B9="yes",Constants!B15,IF(B9="no",Constants!B16,0)))</f>
        <v>354.24799999999999</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7740</v>
      </c>
      <c r="AE15" s="20">
        <f t="shared" si="1"/>
        <v>0</v>
      </c>
      <c r="AF15" s="20">
        <f t="shared" si="1"/>
        <v>2520</v>
      </c>
      <c r="AG15" s="20">
        <f t="shared" si="1"/>
        <v>0</v>
      </c>
      <c r="AH15" s="20">
        <f t="shared" si="1"/>
        <v>2580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SUMIFS('Messed Up'!$F$55:$F$67,'Messed Up'!$B$55:$B$67, B$14,'Messed Up'!$H$55:$H$67,$A16)*(1+Constants!$B$9)</f>
        <v>0</v>
      </c>
      <c r="C16" s="17">
        <f>SUMIFS('Messed Up'!$F$55:$F$67,'Messed Up'!$B$55:$B$67, C$14,'Messed Up'!$H$55:$H$67,$A16)</f>
        <v>0</v>
      </c>
      <c r="D16" s="17">
        <f>SUMIFS('Messed Up'!$F$55:$F$67,'Messed Up'!$B$55:$B$67, D$14,'Messed Up'!$H$55:$H$67,$A16)*(1+Constants!$B$9)</f>
        <v>0</v>
      </c>
      <c r="E16" s="17">
        <f>SUMIFS('Messed Up'!$F$55:$F$67,'Messed Up'!$B$55:$B$67, E$14,'Messed Up'!$H$55:$H$67,$A16)*(1+Constants!$B$9)</f>
        <v>0</v>
      </c>
      <c r="F16" s="17">
        <f>SUMIFS('Messed Up'!$F$55:$F$67,'Messed Up'!$B$55:$B$67, F$14,'Messed Up'!$H$55:$H$67,$A16)*(1+Constants!$B$9)</f>
        <v>0</v>
      </c>
      <c r="G16" s="117" t="s">
        <v>35</v>
      </c>
      <c r="H16" s="122">
        <f>SUM(AD15:CA15)</f>
        <v>12840</v>
      </c>
      <c r="I16" s="120">
        <f t="array" ref="I16">SUM(IF('Messed Up'!$B$71:$B$86="External",'Messed Up'!$F$71:$F$86*'Messed Up'!$H$71:$H$86,0))</f>
        <v>0</v>
      </c>
      <c r="J16" s="123"/>
      <c r="K16" s="124"/>
      <c r="L16" s="121" t="s">
        <v>60</v>
      </c>
      <c r="M16" s="120">
        <f>J15-K15</f>
        <v>448.56199999999995</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SUMIFS('Messed Up'!$F$55:$F$67,'Messed Up'!$B$55:$B$67, B$14,'Messed Up'!$H$55:$H$67,$A17)*(1+Constants!$B$7)</f>
        <v>0</v>
      </c>
      <c r="C17" s="17">
        <f>SUMIFS('Messed Up'!$F$55:$F$67,'Messed Up'!$B$55:$B$67, C$14,'Messed Up'!$H$55:$H$67,$A17)</f>
        <v>0</v>
      </c>
      <c r="D17" s="17">
        <f>SUMIFS('Messed Up'!$F$55:$F$67,'Messed Up'!$B$55:$B$67, D$14,'Messed Up'!$H$55:$H$67,$A17)*(1+Constants!$B$7)</f>
        <v>0</v>
      </c>
      <c r="E17" s="17">
        <f>SUMIFS('Messed Up'!$F$55:$F$67,'Messed Up'!$B$55:$B$67, E$14,'Messed Up'!$H$55:$H$67,$A17)*(1+Constants!$B$7)</f>
        <v>0</v>
      </c>
      <c r="F17" s="17">
        <f>SUMIFS('Messed Up'!$F$55:$F$67,'Messed Up'!$B$55:$B$67, F$14,'Messed Up'!$H$55:$H$67,$A17)*(1+Constants!$B$7)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SUMIFS('Messed Up'!$F$55:$F$67,'Messed Up'!$B$55:$B$67, B$14,'Messed Up'!$H$55:$H$67,$A18)</f>
        <v>0</v>
      </c>
      <c r="C18" s="17">
        <f>SUMIFS('Messed Up'!$F$55:$F$67,'Messed Up'!$B$55:$B$67, C$14,'Messed Up'!$H$55:$H$67,$A18)</f>
        <v>0</v>
      </c>
      <c r="D18" s="17">
        <f>SUMIFS('Messed Up'!$F$55:$F$67,'Messed Up'!$B$55:$B$67, D$14,'Messed Up'!$H$55:$H$67,$A18)</f>
        <v>0</v>
      </c>
      <c r="E18" s="17">
        <f>SUMIFS('Messed Up'!$F$55:$F$67,'Messed Up'!$B$55:$B$67, E$14,'Messed Up'!$H$55:$H$67,$A18)</f>
        <v>189</v>
      </c>
      <c r="F18" s="17">
        <f>SUMIFS('Messed Up'!$F$55:$F$67,'Messed Up'!$B$55:$B$67, F$14,'Messed Up'!$H$55:$H$67,$A18)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SUMIFS('Messed Up'!$F$55:$F$67,'Messed Up'!$B$55:$B$67, B$14,'Messed Up'!$H$55:$H$67,$A19)</f>
        <v>0</v>
      </c>
      <c r="C19" s="17">
        <f>SUMIFS('Messed Up'!$F$55:$F$67,'Messed Up'!$B$55:$B$67, C$14,'Messed Up'!$H$55:$H$67,$A19)</f>
        <v>0</v>
      </c>
      <c r="D19" s="17">
        <f>SUMIFS('Messed Up'!$F$55:$F$67,'Messed Up'!$B$55:$B$67, D$14,'Messed Up'!$H$55:$H$67,$A19)</f>
        <v>0</v>
      </c>
      <c r="E19" s="17">
        <f>SUMIFS('Messed Up'!$F$55:$F$67,'Messed Up'!$B$55:$B$67, E$14,'Messed Up'!$H$55:$H$67,$A19)</f>
        <v>0</v>
      </c>
      <c r="F19" s="17">
        <f>SUMIFS('Messed Up'!$F$55:$F$67,'Messed Up'!$B$55:$B$67, F$14,'Messed Up'!$H$55:$H$67,$A19)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SUM(IF('Messed Up'!$B$55:$B$67=B$14,IF('Messed Up'!$H$55:$H$67="PT-ZZP",'Messed Up'!$F$55:$F$67*'Messed Up'!$I$55:$I$67*(1+Constants!$B$7),0),0))</f>
        <v>0</v>
      </c>
      <c r="C20" s="122">
        <f t="array" ref="C20">SUM(IF('Messed Up'!$B$55:$B$67=C$14,IF('Messed Up'!$H$55:$H$67="PT-ZZP",'Messed Up'!$F$55:$F$67*'Messed Up'!$I$55:$I$67,0),0))</f>
        <v>0</v>
      </c>
      <c r="D20" s="122">
        <f t="array" ref="D20">SUM(IF('Messed Up'!$B$55:$B$67=D$14,IF('Messed Up'!$H$55:$H$67="PT-ZZP",'Messed Up'!$F$55:$F$67*'Messed Up'!$I$55:$I$67*(1+Constants!$B$7),0),0))</f>
        <v>0</v>
      </c>
      <c r="E20" s="122">
        <f t="array" ref="E20">SUM(IF('Messed Up'!$B$55:$B$67=E$14,IF('Messed Up'!$H$55:$H$67="PT-ZZP",'Messed Up'!$F$55:$F$67*'Messed Up'!$I$55:$I$67*(1+Constants!$B$7),0),0))</f>
        <v>0</v>
      </c>
      <c r="F20" s="122">
        <f t="array" ref="F20">SUM(IF('Messed Up'!$B$55:$B$67=F$14,IF('Messed Up'!$H$55:$H$67="PT-ZZP",'Messed Up'!$F$55:$F$67*'Messed Up'!$I$55:$I$67*(1+Constants!$B$7),0),0))</f>
        <v>0</v>
      </c>
      <c r="G20" s="125"/>
      <c r="H20" s="17"/>
      <c r="I20" s="118"/>
      <c r="J20" s="123"/>
      <c r="K20" s="126"/>
      <c r="L20" s="121" t="s">
        <v>6</v>
      </c>
      <c r="M20" s="120">
        <f>SUM(M14:M19)</f>
        <v>448.56199999999995</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SUM(IF('Messed Up'!$B$55:$B$67=B$14,IF('Messed Up'!$H$55:$H$67="Extern",'Messed Up'!$F$55:$F$67*'Messed Up'!$I$55:$I$67,0),0))</f>
        <v>0</v>
      </c>
      <c r="C21" s="122">
        <f t="array" ref="C21">SUM(IF('Messed Up'!$B$55:$B$67=C$14,IF('Messed Up'!$H$55:$H$67="Extern",'Messed Up'!$F$55:$F$67*'Messed Up'!$I$55:$I$67,0),0))</f>
        <v>0</v>
      </c>
      <c r="D21" s="122">
        <f t="array" ref="D21">SUM(IF('Messed Up'!$B$55:$B$67=D$14,IF('Messed Up'!$H$55:$H$67="Extern",'Messed Up'!$F$55:$F$67*'Messed Up'!$I$55:$I$67,0),0))</f>
        <v>0</v>
      </c>
      <c r="E21" s="122">
        <f t="array" ref="E21">SUM(IF('Messed Up'!$B$55:$B$67=E$14,IF('Messed Up'!$H$55:$H$67="Extern",'Messed Up'!$F$55:$F$67*'Messed Up'!$I$55:$I$67,0),0))</f>
        <v>0</v>
      </c>
      <c r="F21" s="120">
        <f t="array" ref="F21">SUM(IF('Messed Up'!$B$55:$B$67=F$14,IF('Messed Up'!$H$55:$H$67="Extern",'Messed Up'!$F$55:$F$67*'Messed Up'!$I$55:$I$67,0),0))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SUMIFS('Messed Up'!$F$55:$F$67,'Messed Up'!$B$55:$B$67,"Mentorship",'Messed Up'!$H$55:$H$67,"PT-V")*Constants!B8+SUMIFS('Messed Up'!$F$55:$F$67,'Messed Up'!$B$55:$B$67,"Mentorship",'Messed Up'!$H$55:$H$67,"PT")*Constants!B6+SUMPRODUCT(IF('Messed Up'!$B$55:$B$67="Mentorship",IF('Messed Up'!$H$55:$H$67="PT-ZZP",'Messed Up'!$F$55:$F$67*'Messed Up'!$I$55:$I$67,0)))</f>
        <v>0</v>
      </c>
    </row>
    <row r="23" spans="1:31" ht="15" customHeight="1">
      <c r="A23" s="133" t="s">
        <v>321</v>
      </c>
      <c r="B23" s="552"/>
      <c r="C23" s="552"/>
      <c r="D23" s="552"/>
      <c r="E23" s="552">
        <f>SUMIF('Messed Up'!$B$55:$B$67,"External Trainer Course",'Messed Up'!$I$55:$I$67)</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460</v>
      </c>
      <c r="B37" s="85">
        <v>14</v>
      </c>
      <c r="C37" s="150">
        <v>2</v>
      </c>
      <c r="D37" s="150">
        <v>42</v>
      </c>
      <c r="E37" s="229" t="s">
        <v>52</v>
      </c>
      <c r="F37" s="152" t="s">
        <v>1316</v>
      </c>
      <c r="G37" s="153"/>
      <c r="H37" s="736" t="s">
        <v>1317</v>
      </c>
      <c r="I37" s="699"/>
      <c r="J37" s="737"/>
      <c r="K37" s="17"/>
      <c r="L37" s="17"/>
      <c r="M37" s="17"/>
      <c r="N37" s="17"/>
      <c r="O37" s="17"/>
      <c r="P37" s="17"/>
      <c r="Q37" s="17"/>
      <c r="R37" s="17"/>
      <c r="S37" s="17"/>
      <c r="T37" s="17"/>
      <c r="U37" s="17"/>
      <c r="V37" s="17"/>
      <c r="W37" s="17"/>
      <c r="X37" s="17"/>
      <c r="Y37" s="18"/>
      <c r="Z37" s="17"/>
      <c r="AA37" s="17"/>
    </row>
    <row r="38" spans="1:58" ht="14.25" customHeight="1">
      <c r="A38" s="146" t="s">
        <v>463</v>
      </c>
      <c r="B38" s="85">
        <v>10</v>
      </c>
      <c r="C38" s="150">
        <v>2</v>
      </c>
      <c r="D38" s="150">
        <v>42</v>
      </c>
      <c r="E38" s="229" t="s">
        <v>52</v>
      </c>
      <c r="F38" s="152" t="s">
        <v>1318</v>
      </c>
      <c r="G38" s="153"/>
      <c r="H38" s="699"/>
      <c r="I38" s="699"/>
      <c r="J38" s="737"/>
      <c r="K38" s="17"/>
      <c r="L38" s="17"/>
      <c r="M38" s="17"/>
      <c r="N38" s="17"/>
      <c r="O38" s="17"/>
      <c r="P38" s="17"/>
      <c r="Q38" s="17"/>
      <c r="R38" s="17"/>
      <c r="S38" s="17"/>
      <c r="T38" s="17"/>
      <c r="U38" s="17"/>
      <c r="V38" s="17"/>
      <c r="W38" s="17"/>
      <c r="X38" s="17"/>
      <c r="Y38" s="18"/>
      <c r="Z38" s="17"/>
      <c r="AA38" s="17"/>
    </row>
    <row r="39" spans="1:58" ht="14.25" customHeight="1">
      <c r="A39" s="146" t="s">
        <v>469</v>
      </c>
      <c r="B39" s="85">
        <v>5</v>
      </c>
      <c r="C39" s="150">
        <v>2</v>
      </c>
      <c r="D39" s="150">
        <v>42</v>
      </c>
      <c r="E39" s="151" t="s">
        <v>52</v>
      </c>
      <c r="F39" s="152" t="s">
        <v>1316</v>
      </c>
      <c r="G39" s="153"/>
      <c r="H39" s="699"/>
      <c r="I39" s="699"/>
      <c r="J39" s="737"/>
      <c r="K39" s="17"/>
      <c r="L39" s="17"/>
      <c r="M39" s="17"/>
      <c r="N39" s="17"/>
      <c r="O39" s="17"/>
      <c r="P39" s="17"/>
      <c r="Q39" s="17"/>
      <c r="R39" s="17"/>
      <c r="S39" s="17"/>
      <c r="T39" s="17"/>
      <c r="U39" s="17"/>
      <c r="V39" s="17"/>
      <c r="W39" s="17"/>
      <c r="X39" s="17"/>
      <c r="Y39" s="18"/>
      <c r="Z39" s="17"/>
      <c r="AA39" s="17"/>
    </row>
    <row r="40" spans="1:58" ht="15.75" customHeight="1">
      <c r="A40" s="17" t="s">
        <v>1319</v>
      </c>
      <c r="B40" s="85">
        <v>10</v>
      </c>
      <c r="C40" s="17">
        <v>2</v>
      </c>
      <c r="D40" s="17">
        <v>42</v>
      </c>
      <c r="E40" s="151" t="s">
        <v>52</v>
      </c>
      <c r="F40" s="152" t="s">
        <v>105</v>
      </c>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17" t="s">
        <v>1320</v>
      </c>
      <c r="B41" s="85">
        <v>2</v>
      </c>
      <c r="C41" s="17">
        <v>2</v>
      </c>
      <c r="D41" s="17">
        <v>42</v>
      </c>
      <c r="E41" s="151" t="s">
        <v>52</v>
      </c>
      <c r="F41" s="152" t="s">
        <v>105</v>
      </c>
      <c r="G41" s="17"/>
      <c r="H41" s="699"/>
      <c r="I41" s="699"/>
      <c r="J41" s="737"/>
      <c r="K41" s="17"/>
      <c r="L41" s="17"/>
      <c r="M41" s="17"/>
      <c r="N41" s="17"/>
      <c r="O41" s="17"/>
      <c r="P41" s="17"/>
      <c r="Q41" s="17"/>
      <c r="R41" s="17"/>
      <c r="S41" s="17"/>
      <c r="T41" s="17"/>
      <c r="U41" s="17"/>
      <c r="V41" s="17"/>
      <c r="W41" s="17"/>
      <c r="X41" s="17"/>
      <c r="Y41" s="17"/>
      <c r="Z41" s="17"/>
      <c r="AA41" s="17"/>
    </row>
    <row r="42" spans="1:58" ht="15.75" customHeight="1">
      <c r="A42" s="554"/>
      <c r="B42" s="555"/>
      <c r="C42" s="556"/>
      <c r="D42" s="557"/>
      <c r="E42" s="558"/>
      <c r="F42" s="558"/>
      <c r="G42" s="554"/>
      <c r="H42" s="738"/>
      <c r="I42" s="738"/>
      <c r="J42" s="739"/>
      <c r="K42" s="17"/>
      <c r="L42" s="17"/>
      <c r="M42" s="17"/>
      <c r="N42" s="17"/>
      <c r="O42" s="17"/>
      <c r="P42" s="17"/>
      <c r="Q42" s="17"/>
      <c r="R42" s="17"/>
      <c r="S42" s="17"/>
      <c r="T42" s="17"/>
      <c r="U42" s="17"/>
      <c r="V42" s="17"/>
      <c r="W42" s="17"/>
      <c r="X42" s="17"/>
      <c r="Y42" s="17"/>
      <c r="Z42" s="17"/>
      <c r="AA42" s="17"/>
    </row>
    <row r="43" spans="1:58" ht="15.75" customHeight="1">
      <c r="A43" s="19"/>
      <c r="B43" s="19"/>
      <c r="C43" s="19"/>
      <c r="D43" s="19"/>
      <c r="E43" s="19"/>
      <c r="F43" s="19"/>
      <c r="G43" s="18"/>
      <c r="H43" s="18"/>
      <c r="I43" s="18"/>
      <c r="J43" s="18"/>
      <c r="K43" s="18"/>
      <c r="L43" s="18"/>
      <c r="M43" s="18"/>
      <c r="N43" s="18"/>
      <c r="O43" s="18"/>
      <c r="P43" s="18"/>
      <c r="Q43" s="17"/>
      <c r="R43" s="18"/>
      <c r="S43" s="18"/>
      <c r="T43" s="18"/>
      <c r="U43" s="18"/>
      <c r="V43" s="18"/>
      <c r="W43" s="18"/>
      <c r="X43" s="18"/>
      <c r="Y43" s="18"/>
      <c r="Z43" s="18"/>
      <c r="AA43" s="18"/>
      <c r="AB43" s="18"/>
      <c r="AC43" s="18"/>
      <c r="AD43" s="18"/>
    </row>
    <row r="44" spans="1:58" ht="15.75" customHeight="1">
      <c r="A44" s="553" t="s">
        <v>344</v>
      </c>
      <c r="B44" s="543"/>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9"/>
      <c r="AC44" s="17"/>
      <c r="AD44" s="17"/>
    </row>
    <row r="45" spans="1:58" ht="15" customHeight="1">
      <c r="A45" s="139" t="s">
        <v>331</v>
      </c>
      <c r="B45" s="140" t="s">
        <v>332</v>
      </c>
      <c r="C45" s="139" t="s">
        <v>345</v>
      </c>
      <c r="D45" s="139" t="s">
        <v>346</v>
      </c>
      <c r="E45" s="139" t="s">
        <v>347</v>
      </c>
      <c r="F45" s="139" t="s">
        <v>348</v>
      </c>
      <c r="G45" s="139" t="s">
        <v>349</v>
      </c>
      <c r="H45" s="141" t="s">
        <v>337</v>
      </c>
      <c r="I45" s="734" t="s">
        <v>338</v>
      </c>
      <c r="J45" s="729"/>
      <c r="K45" s="735"/>
      <c r="L45" s="143"/>
      <c r="M45" s="143"/>
      <c r="N45" s="143"/>
      <c r="O45" s="143"/>
      <c r="P45" s="143"/>
      <c r="Q45" s="143"/>
      <c r="R45" s="143"/>
      <c r="S45" s="143"/>
      <c r="T45" s="143"/>
      <c r="U45" s="143"/>
      <c r="V45" s="140"/>
      <c r="W45" s="140"/>
      <c r="X45" s="140"/>
      <c r="Y45" s="140"/>
      <c r="Z45" s="144"/>
      <c r="AA45" s="140"/>
      <c r="AB45" s="140"/>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row>
    <row r="46" spans="1:58" ht="14.25" customHeight="1">
      <c r="A46" s="146" t="s">
        <v>460</v>
      </c>
      <c r="B46" s="85">
        <v>14</v>
      </c>
      <c r="C46" s="150"/>
      <c r="D46" s="150" t="s">
        <v>52</v>
      </c>
      <c r="E46" s="152"/>
      <c r="F46" s="152"/>
      <c r="G46" s="17"/>
      <c r="H46" s="153"/>
      <c r="I46" s="736"/>
      <c r="J46" s="699"/>
      <c r="K46" s="737"/>
      <c r="L46" s="17"/>
      <c r="M46" s="17"/>
      <c r="N46" s="17"/>
      <c r="O46" s="17"/>
      <c r="P46" s="17"/>
      <c r="Q46" s="17"/>
      <c r="R46" s="17"/>
      <c r="S46" s="17"/>
      <c r="T46" s="17"/>
      <c r="U46" s="17"/>
      <c r="V46" s="17"/>
      <c r="W46" s="17"/>
      <c r="X46" s="17"/>
      <c r="Y46" s="17"/>
      <c r="Z46" s="18"/>
      <c r="AA46" s="17"/>
      <c r="AB46" s="17"/>
    </row>
    <row r="47" spans="1:58" ht="14.25" customHeight="1">
      <c r="A47" s="146" t="s">
        <v>469</v>
      </c>
      <c r="B47" s="85">
        <v>5</v>
      </c>
      <c r="C47" s="150"/>
      <c r="D47" s="150" t="s">
        <v>52</v>
      </c>
      <c r="E47" s="151"/>
      <c r="F47" s="152"/>
      <c r="G47" s="17"/>
      <c r="H47" s="153"/>
      <c r="I47" s="699"/>
      <c r="J47" s="699"/>
      <c r="K47" s="737"/>
      <c r="L47" s="17"/>
      <c r="M47" s="17"/>
      <c r="N47" s="17"/>
      <c r="O47" s="17"/>
      <c r="P47" s="17"/>
      <c r="Q47" s="17"/>
      <c r="R47" s="17"/>
      <c r="S47" s="17"/>
      <c r="T47" s="17"/>
      <c r="U47" s="17"/>
      <c r="V47" s="17"/>
      <c r="W47" s="17"/>
      <c r="X47" s="17"/>
      <c r="Y47" s="17"/>
      <c r="Z47" s="18"/>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17"/>
      <c r="B49" s="85"/>
      <c r="C49" s="17"/>
      <c r="D49" s="150"/>
      <c r="E49" s="151"/>
      <c r="F49" s="152"/>
      <c r="G49" s="157"/>
      <c r="H49" s="17"/>
      <c r="I49" s="699"/>
      <c r="J49" s="699"/>
      <c r="K49" s="737"/>
      <c r="L49" s="17"/>
      <c r="M49" s="17"/>
      <c r="N49" s="17"/>
      <c r="O49" s="17"/>
      <c r="P49" s="17"/>
      <c r="Q49" s="17"/>
      <c r="R49" s="17"/>
      <c r="S49" s="17"/>
      <c r="T49" s="17"/>
      <c r="U49" s="17"/>
      <c r="V49" s="17"/>
      <c r="W49" s="17"/>
      <c r="X49" s="17"/>
      <c r="Y49" s="17"/>
      <c r="Z49" s="17"/>
      <c r="AA49" s="17"/>
      <c r="AB49" s="17"/>
    </row>
    <row r="50" spans="1:30" ht="15.75" customHeight="1">
      <c r="A50" s="554"/>
      <c r="B50" s="555"/>
      <c r="C50" s="556"/>
      <c r="D50" s="556"/>
      <c r="E50" s="558"/>
      <c r="F50" s="558"/>
      <c r="G50" s="158"/>
      <c r="H50" s="554"/>
      <c r="I50" s="738"/>
      <c r="J50" s="738"/>
      <c r="K50" s="739"/>
      <c r="L50" s="17"/>
      <c r="M50" s="17"/>
      <c r="N50" s="17"/>
      <c r="O50" s="17"/>
      <c r="P50" s="17"/>
      <c r="Q50" s="17"/>
      <c r="R50" s="17"/>
      <c r="S50" s="17"/>
      <c r="T50" s="17"/>
      <c r="U50" s="17"/>
      <c r="V50" s="17"/>
      <c r="W50" s="17"/>
      <c r="X50" s="17"/>
      <c r="Y50" s="17"/>
      <c r="Z50" s="17"/>
      <c r="AA50" s="17"/>
      <c r="AB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6"/>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59" t="s">
        <v>357</v>
      </c>
      <c r="B53" s="554"/>
      <c r="C53" s="554"/>
      <c r="D53" s="554"/>
      <c r="E53" s="554"/>
      <c r="F53" s="554"/>
      <c r="G53" s="554"/>
      <c r="H53" s="554"/>
      <c r="I53" s="554"/>
      <c r="J53" s="17"/>
      <c r="K53" s="17"/>
      <c r="L53" s="17"/>
      <c r="M53" s="17"/>
      <c r="N53" s="17"/>
      <c r="O53" s="17"/>
      <c r="P53" s="17"/>
      <c r="Q53" s="17"/>
      <c r="R53" s="17"/>
      <c r="S53" s="17"/>
      <c r="T53" s="17"/>
      <c r="U53" s="17"/>
      <c r="V53" s="17"/>
      <c r="W53" s="17"/>
      <c r="X53" s="17"/>
      <c r="Y53" s="17"/>
      <c r="Z53" s="17"/>
      <c r="AA53" s="17"/>
      <c r="AB53" s="17"/>
      <c r="AC53" s="17"/>
      <c r="AD53" s="17"/>
    </row>
    <row r="54" spans="1:30" ht="15.75" customHeight="1">
      <c r="A54" s="330" t="s">
        <v>358</v>
      </c>
      <c r="B54" s="331" t="s">
        <v>359</v>
      </c>
      <c r="C54" s="331" t="s">
        <v>360</v>
      </c>
      <c r="D54" s="331" t="s">
        <v>361</v>
      </c>
      <c r="E54" s="331" t="s">
        <v>362</v>
      </c>
      <c r="F54" s="331" t="s">
        <v>363</v>
      </c>
      <c r="G54" s="331" t="s">
        <v>364</v>
      </c>
      <c r="H54" s="331" t="s">
        <v>335</v>
      </c>
      <c r="I54" s="331" t="s">
        <v>365</v>
      </c>
      <c r="J54" s="16" t="s">
        <v>366</v>
      </c>
      <c r="K54" s="714" t="s">
        <v>367</v>
      </c>
      <c r="L54" s="729"/>
      <c r="M54" s="730"/>
      <c r="N54" s="16"/>
      <c r="O54" s="17"/>
      <c r="P54" s="17"/>
      <c r="Q54" s="17"/>
      <c r="R54" s="17"/>
      <c r="S54" s="17"/>
      <c r="T54" s="17"/>
      <c r="U54" s="17"/>
      <c r="V54" s="17"/>
      <c r="W54" s="17"/>
      <c r="X54" s="17"/>
      <c r="Y54" s="17"/>
      <c r="Z54" s="17"/>
      <c r="AA54" s="17"/>
      <c r="AB54" s="17"/>
    </row>
    <row r="55" spans="1:30" ht="15.75" customHeight="1">
      <c r="A55" s="172" t="s">
        <v>1321</v>
      </c>
      <c r="B55" s="154" t="s">
        <v>105</v>
      </c>
      <c r="C55" s="147">
        <v>42</v>
      </c>
      <c r="D55" s="147">
        <v>1</v>
      </c>
      <c r="E55" s="154">
        <v>1.5</v>
      </c>
      <c r="F55" s="154">
        <v>63</v>
      </c>
      <c r="G55" s="231" t="s">
        <v>478</v>
      </c>
      <c r="H55" s="154" t="s">
        <v>52</v>
      </c>
      <c r="I55" s="217" t="s">
        <v>342</v>
      </c>
      <c r="J55" s="17"/>
      <c r="K55" s="723" t="s">
        <v>1322</v>
      </c>
      <c r="L55" s="699"/>
      <c r="M55" s="724"/>
      <c r="N55" s="17"/>
      <c r="O55" s="17"/>
      <c r="P55" s="17"/>
      <c r="Q55" s="17"/>
      <c r="R55" s="17"/>
      <c r="S55" s="17"/>
      <c r="T55" s="17"/>
      <c r="U55" s="17"/>
      <c r="V55" s="17"/>
      <c r="W55" s="17"/>
      <c r="X55" s="17"/>
      <c r="Y55" s="17"/>
      <c r="Z55" s="17"/>
      <c r="AA55" s="17"/>
      <c r="AB55" s="17"/>
    </row>
    <row r="56" spans="1:30" ht="15.75" customHeight="1">
      <c r="A56" s="147" t="s">
        <v>1323</v>
      </c>
      <c r="B56" s="154" t="s">
        <v>105</v>
      </c>
      <c r="C56" s="147">
        <v>42</v>
      </c>
      <c r="D56" s="147">
        <v>1</v>
      </c>
      <c r="E56" s="154">
        <v>1.5</v>
      </c>
      <c r="F56" s="154">
        <v>63</v>
      </c>
      <c r="G56" s="231" t="s">
        <v>478</v>
      </c>
      <c r="H56" s="154" t="s">
        <v>52</v>
      </c>
      <c r="I56" s="217" t="s">
        <v>342</v>
      </c>
      <c r="J56" s="17"/>
      <c r="K56" s="725"/>
      <c r="L56" s="699"/>
      <c r="M56" s="724"/>
      <c r="N56" s="17"/>
      <c r="O56" s="17"/>
      <c r="P56" s="17"/>
      <c r="Q56" s="17"/>
      <c r="R56" s="17"/>
      <c r="S56" s="17"/>
      <c r="T56" s="17"/>
      <c r="U56" s="17"/>
      <c r="V56" s="17"/>
      <c r="W56" s="17"/>
      <c r="X56" s="17"/>
      <c r="Y56" s="17"/>
      <c r="Z56" s="17"/>
      <c r="AA56" s="17"/>
      <c r="AB56" s="17"/>
    </row>
    <row r="57" spans="1:30" ht="14.25" customHeight="1">
      <c r="A57" s="172" t="s">
        <v>1324</v>
      </c>
      <c r="B57" s="154" t="s">
        <v>105</v>
      </c>
      <c r="C57" s="147">
        <v>42</v>
      </c>
      <c r="D57" s="147">
        <v>1</v>
      </c>
      <c r="E57" s="154">
        <v>1.5</v>
      </c>
      <c r="F57" s="154">
        <v>63</v>
      </c>
      <c r="G57" s="154" t="s">
        <v>478</v>
      </c>
      <c r="H57" s="154" t="s">
        <v>52</v>
      </c>
      <c r="I57" s="217" t="s">
        <v>342</v>
      </c>
      <c r="J57" s="17"/>
      <c r="K57" s="725"/>
      <c r="L57" s="699"/>
      <c r="M57" s="724"/>
      <c r="N57" s="17"/>
      <c r="O57" s="17"/>
      <c r="P57" s="17"/>
      <c r="Q57" s="17"/>
      <c r="R57" s="17"/>
      <c r="S57" s="17"/>
      <c r="T57" s="17"/>
      <c r="U57" s="17"/>
      <c r="V57" s="17"/>
      <c r="W57" s="17"/>
      <c r="X57" s="17"/>
      <c r="Y57" s="17"/>
      <c r="Z57" s="17"/>
      <c r="AA57" s="17"/>
      <c r="AB57" s="17"/>
    </row>
    <row r="58" spans="1:30" ht="15.75" customHeight="1">
      <c r="A58" s="172"/>
      <c r="B58" s="154"/>
      <c r="C58" s="154"/>
      <c r="D58" s="154"/>
      <c r="E58" s="154"/>
      <c r="F58" s="154">
        <f>'Messed Up'!$E58*'Messed Up'!$C58</f>
        <v>0</v>
      </c>
      <c r="G58" s="154"/>
      <c r="H58" s="154"/>
      <c r="I58" s="217">
        <f t="shared" ref="I58:I67" si="2">IF(H58 = "PT-V","n/a",IF(H58 = "PT","n/a",IF(H58 = "RT","n/a",IF(OR(H58 = "Extern",H58 = "PT-ZZP"), "Please fill in", 0))))</f>
        <v>0</v>
      </c>
      <c r="J58" s="17"/>
      <c r="K58" s="725"/>
      <c r="L58" s="699"/>
      <c r="M58" s="724"/>
      <c r="N58" s="17"/>
      <c r="O58" s="17"/>
      <c r="P58" s="17"/>
      <c r="Q58" s="17"/>
      <c r="R58" s="17"/>
      <c r="S58" s="17"/>
      <c r="T58" s="17"/>
      <c r="U58" s="17"/>
      <c r="V58" s="17"/>
      <c r="W58" s="17"/>
      <c r="X58" s="17"/>
      <c r="Y58" s="17"/>
      <c r="Z58" s="17"/>
      <c r="AA58" s="17"/>
      <c r="AB58" s="17"/>
    </row>
    <row r="59" spans="1:30" ht="15.75" customHeight="1">
      <c r="A59" s="172"/>
      <c r="B59" s="154"/>
      <c r="C59" s="154"/>
      <c r="D59" s="154"/>
      <c r="E59" s="154"/>
      <c r="F59" s="154">
        <f>'Messed Up'!$E59*'Messed Up'!$C59</f>
        <v>0</v>
      </c>
      <c r="G59" s="154"/>
      <c r="H59" s="154"/>
      <c r="I59" s="217">
        <f t="shared" si="2"/>
        <v>0</v>
      </c>
      <c r="J59" s="17"/>
      <c r="K59" s="725"/>
      <c r="L59" s="699"/>
      <c r="M59" s="724"/>
      <c r="N59" s="17"/>
      <c r="O59" s="17"/>
      <c r="P59" s="17"/>
      <c r="Q59" s="17"/>
      <c r="R59" s="17"/>
      <c r="S59" s="17"/>
      <c r="T59" s="17"/>
      <c r="U59" s="17"/>
      <c r="V59" s="17"/>
      <c r="W59" s="17"/>
      <c r="X59" s="17"/>
      <c r="Y59" s="17"/>
      <c r="Z59" s="17"/>
      <c r="AA59" s="17"/>
      <c r="AB59" s="17"/>
    </row>
    <row r="60" spans="1:30" ht="15.75" customHeight="1">
      <c r="A60" s="147"/>
      <c r="B60" s="154"/>
      <c r="C60" s="154"/>
      <c r="D60" s="154"/>
      <c r="E60" s="154"/>
      <c r="F60" s="154">
        <f>'Messed Up'!$E60*'Messed Up'!$C60</f>
        <v>0</v>
      </c>
      <c r="G60" s="154"/>
      <c r="H60" s="154"/>
      <c r="I60" s="217">
        <f t="shared" si="2"/>
        <v>0</v>
      </c>
      <c r="J60" s="17"/>
      <c r="K60" s="725"/>
      <c r="L60" s="699"/>
      <c r="M60" s="724"/>
      <c r="N60" s="17"/>
      <c r="O60" s="17"/>
      <c r="P60" s="17"/>
      <c r="Q60" s="17"/>
      <c r="R60" s="17"/>
      <c r="S60" s="17"/>
      <c r="T60" s="17"/>
      <c r="U60" s="17"/>
      <c r="V60" s="17"/>
      <c r="W60" s="17"/>
      <c r="X60" s="17"/>
      <c r="Y60" s="17"/>
      <c r="Z60" s="17"/>
      <c r="AA60" s="17"/>
      <c r="AB60" s="17"/>
    </row>
    <row r="61" spans="1:30" ht="15.75" customHeight="1">
      <c r="A61" s="172"/>
      <c r="B61" s="154"/>
      <c r="C61" s="154"/>
      <c r="D61" s="154"/>
      <c r="E61" s="154"/>
      <c r="F61" s="154">
        <f>'Messed Up'!$E61*'Messed Up'!$C61</f>
        <v>0</v>
      </c>
      <c r="G61" s="154"/>
      <c r="H61" s="154"/>
      <c r="I61" s="217">
        <f t="shared" si="2"/>
        <v>0</v>
      </c>
      <c r="J61" s="17"/>
      <c r="K61" s="725"/>
      <c r="L61" s="699"/>
      <c r="M61" s="724"/>
      <c r="N61" s="17"/>
      <c r="O61" s="17"/>
      <c r="P61" s="17"/>
      <c r="Q61" s="17"/>
      <c r="R61" s="17"/>
      <c r="S61" s="17"/>
      <c r="T61" s="17"/>
      <c r="U61" s="17"/>
      <c r="V61" s="17"/>
      <c r="W61" s="17"/>
      <c r="X61" s="17"/>
      <c r="Y61" s="17"/>
      <c r="Z61" s="17"/>
      <c r="AA61" s="17"/>
      <c r="AB61" s="17"/>
    </row>
    <row r="62" spans="1:30" ht="15.75" customHeight="1">
      <c r="A62" s="172"/>
      <c r="B62" s="154"/>
      <c r="C62" s="154"/>
      <c r="D62" s="154"/>
      <c r="E62" s="154"/>
      <c r="F62" s="154">
        <f>'Messed Up'!$E62*'Messed Up'!$C62</f>
        <v>0</v>
      </c>
      <c r="G62" s="154"/>
      <c r="H62" s="154"/>
      <c r="I62" s="217">
        <f t="shared" si="2"/>
        <v>0</v>
      </c>
      <c r="J62" s="17"/>
      <c r="K62" s="725"/>
      <c r="L62" s="699"/>
      <c r="M62" s="724"/>
      <c r="N62" s="17"/>
      <c r="O62" s="17"/>
      <c r="P62" s="17"/>
      <c r="Q62" s="17"/>
      <c r="R62" s="17"/>
      <c r="S62" s="17"/>
      <c r="T62" s="17"/>
      <c r="U62" s="17"/>
      <c r="V62" s="17"/>
      <c r="W62" s="17"/>
      <c r="X62" s="17"/>
      <c r="Y62" s="17"/>
      <c r="Z62" s="17"/>
      <c r="AA62" s="17"/>
      <c r="AB62" s="17"/>
    </row>
    <row r="63" spans="1:30" ht="15.75" customHeight="1">
      <c r="A63" s="172"/>
      <c r="B63" s="154"/>
      <c r="C63" s="154"/>
      <c r="D63" s="154"/>
      <c r="E63" s="154"/>
      <c r="F63" s="154">
        <f>'Messed Up'!$E63*'Messed Up'!$C63</f>
        <v>0</v>
      </c>
      <c r="G63" s="154"/>
      <c r="H63" s="154"/>
      <c r="I63" s="217">
        <f t="shared" si="2"/>
        <v>0</v>
      </c>
      <c r="J63" s="17"/>
      <c r="K63" s="725"/>
      <c r="L63" s="699"/>
      <c r="M63" s="724"/>
      <c r="N63" s="17"/>
      <c r="O63" s="17"/>
      <c r="P63" s="17"/>
      <c r="Q63" s="17"/>
      <c r="R63" s="17"/>
      <c r="S63" s="17"/>
      <c r="T63" s="17"/>
      <c r="U63" s="17"/>
      <c r="V63" s="17"/>
      <c r="W63" s="17"/>
      <c r="X63" s="17"/>
      <c r="Y63" s="17"/>
      <c r="Z63" s="17"/>
      <c r="AA63" s="17"/>
      <c r="AB63" s="17"/>
    </row>
    <row r="64" spans="1:30" ht="15.75" customHeight="1">
      <c r="A64" s="147"/>
      <c r="B64" s="154"/>
      <c r="C64" s="147"/>
      <c r="D64" s="147"/>
      <c r="E64" s="154"/>
      <c r="F64" s="154">
        <f>'Messed Up'!$E64*'Messed Up'!$C64</f>
        <v>0</v>
      </c>
      <c r="G64" s="147"/>
      <c r="H64" s="154"/>
      <c r="I64" s="217">
        <f t="shared" si="2"/>
        <v>0</v>
      </c>
      <c r="J64" s="17"/>
      <c r="K64" s="725"/>
      <c r="L64" s="699"/>
      <c r="M64" s="724"/>
      <c r="N64" s="17"/>
      <c r="O64" s="17"/>
      <c r="P64" s="17"/>
      <c r="Q64" s="17"/>
      <c r="R64" s="17"/>
      <c r="S64" s="17"/>
      <c r="T64" s="17"/>
      <c r="U64" s="17"/>
      <c r="V64" s="17"/>
      <c r="W64" s="17"/>
      <c r="X64" s="17"/>
      <c r="Y64" s="17"/>
      <c r="Z64" s="17"/>
      <c r="AA64" s="17"/>
      <c r="AB64" s="17"/>
    </row>
    <row r="65" spans="1:30" ht="15.75" customHeight="1">
      <c r="A65" s="147"/>
      <c r="B65" s="154"/>
      <c r="C65" s="147"/>
      <c r="D65" s="147"/>
      <c r="E65" s="154"/>
      <c r="F65" s="154">
        <f>'Messed Up'!$E65*'Messed Up'!$C65</f>
        <v>0</v>
      </c>
      <c r="G65" s="147"/>
      <c r="H65" s="154"/>
      <c r="I65" s="217">
        <f t="shared" si="2"/>
        <v>0</v>
      </c>
      <c r="J65" s="17"/>
      <c r="K65" s="725"/>
      <c r="L65" s="699"/>
      <c r="M65" s="724"/>
      <c r="N65" s="17"/>
      <c r="O65" s="17"/>
      <c r="P65" s="17"/>
      <c r="Q65" s="17"/>
      <c r="R65" s="17"/>
      <c r="S65" s="17"/>
      <c r="T65" s="17"/>
      <c r="U65" s="17"/>
      <c r="V65" s="17"/>
      <c r="W65" s="17"/>
      <c r="X65" s="17"/>
      <c r="Y65" s="17"/>
      <c r="Z65" s="17"/>
      <c r="AA65" s="17"/>
      <c r="AB65" s="17"/>
    </row>
    <row r="66" spans="1:30" ht="15.75" customHeight="1">
      <c r="A66" s="147"/>
      <c r="B66" s="154"/>
      <c r="C66" s="147"/>
      <c r="D66" s="147"/>
      <c r="E66" s="154"/>
      <c r="F66" s="154">
        <f>'Messed Up'!$E66*'Messed Up'!$C66</f>
        <v>0</v>
      </c>
      <c r="G66" s="147"/>
      <c r="H66" s="154"/>
      <c r="I66" s="217">
        <f t="shared" si="2"/>
        <v>0</v>
      </c>
      <c r="J66" s="17"/>
      <c r="K66" s="725"/>
      <c r="L66" s="699"/>
      <c r="M66" s="724"/>
      <c r="N66" s="17"/>
      <c r="O66" s="17"/>
      <c r="P66" s="17"/>
      <c r="Q66" s="17"/>
      <c r="R66" s="17"/>
      <c r="S66" s="17"/>
      <c r="T66" s="17"/>
      <c r="U66" s="17"/>
      <c r="V66" s="17"/>
      <c r="W66" s="17"/>
      <c r="X66" s="17"/>
      <c r="Y66" s="17"/>
      <c r="Z66" s="17"/>
      <c r="AA66" s="17"/>
      <c r="AB66" s="17"/>
    </row>
    <row r="67" spans="1:30" ht="15.75" customHeight="1">
      <c r="A67" s="218"/>
      <c r="B67" s="154"/>
      <c r="C67" s="577"/>
      <c r="D67" s="578"/>
      <c r="E67" s="579"/>
      <c r="F67" s="579">
        <f>'Messed Up'!$E67*'Messed Up'!$C67</f>
        <v>0</v>
      </c>
      <c r="G67" s="219"/>
      <c r="H67" s="219"/>
      <c r="I67" s="220">
        <f t="shared" si="2"/>
        <v>0</v>
      </c>
      <c r="J67" s="554"/>
      <c r="K67" s="726"/>
      <c r="L67" s="717"/>
      <c r="M67" s="727"/>
      <c r="N67" s="17"/>
      <c r="O67" s="17"/>
      <c r="P67" s="17"/>
      <c r="Q67" s="17"/>
      <c r="R67" s="17"/>
      <c r="S67" s="17"/>
      <c r="T67" s="17"/>
      <c r="U67" s="17"/>
      <c r="V67" s="17"/>
      <c r="W67" s="17"/>
      <c r="X67" s="17"/>
      <c r="Y67" s="17"/>
      <c r="Z67" s="17"/>
      <c r="AA67" s="17"/>
      <c r="AB67" s="17"/>
    </row>
    <row r="68" spans="1:30"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row>
    <row r="69" spans="1:30" ht="15.75" customHeight="1">
      <c r="A69" s="560" t="s">
        <v>382</v>
      </c>
      <c r="B69" s="17"/>
      <c r="C69" s="17"/>
      <c r="D69" s="17"/>
      <c r="E69" s="17"/>
      <c r="F69" s="17"/>
      <c r="G69" s="17"/>
      <c r="H69" s="17"/>
      <c r="I69" s="169"/>
      <c r="J69" s="169"/>
      <c r="K69" s="169"/>
      <c r="L69" s="169"/>
      <c r="M69" s="17"/>
      <c r="N69" s="17"/>
      <c r="O69" s="17"/>
      <c r="P69" s="17"/>
      <c r="Q69" s="17"/>
      <c r="R69" s="17"/>
      <c r="S69" s="17"/>
      <c r="T69" s="17"/>
      <c r="U69" s="17"/>
      <c r="V69" s="17"/>
      <c r="W69" s="17"/>
      <c r="X69" s="17"/>
      <c r="Y69" s="17"/>
      <c r="Z69" s="17"/>
      <c r="AA69" s="17"/>
      <c r="AB69" s="17"/>
      <c r="AC69" s="17"/>
      <c r="AD69" s="17"/>
    </row>
    <row r="70" spans="1:30" ht="15.75" customHeight="1">
      <c r="A70" s="170" t="s">
        <v>358</v>
      </c>
      <c r="B70" s="161" t="s">
        <v>383</v>
      </c>
      <c r="C70" s="161" t="s">
        <v>384</v>
      </c>
      <c r="D70" s="161" t="s">
        <v>385</v>
      </c>
      <c r="E70" s="161" t="s">
        <v>386</v>
      </c>
      <c r="F70" s="161" t="s">
        <v>387</v>
      </c>
      <c r="G70" s="161" t="s">
        <v>388</v>
      </c>
      <c r="H70" s="161" t="s">
        <v>365</v>
      </c>
      <c r="I70" s="16" t="s">
        <v>389</v>
      </c>
      <c r="J70" s="728" t="s">
        <v>390</v>
      </c>
      <c r="K70" s="729"/>
      <c r="L70" s="729"/>
      <c r="M70" s="729"/>
      <c r="N70" s="730"/>
      <c r="O70" s="712" t="s">
        <v>322</v>
      </c>
      <c r="P70" s="713"/>
      <c r="Q70" s="17"/>
      <c r="R70" s="17"/>
      <c r="S70" s="17"/>
      <c r="T70" s="17"/>
      <c r="U70" s="17"/>
      <c r="V70" s="17"/>
      <c r="W70" s="17"/>
      <c r="X70" s="17"/>
      <c r="Y70" s="17"/>
      <c r="Z70" s="17"/>
      <c r="AA70" s="17"/>
    </row>
    <row r="71" spans="1:30" ht="15.75" customHeight="1">
      <c r="A71" s="162" t="s">
        <v>1321</v>
      </c>
      <c r="B71" s="17" t="s">
        <v>63</v>
      </c>
      <c r="C71" s="85" t="s">
        <v>396</v>
      </c>
      <c r="D71" s="152">
        <v>1.5</v>
      </c>
      <c r="E71" s="151">
        <v>42</v>
      </c>
      <c r="F71" s="180">
        <v>64.5</v>
      </c>
      <c r="G71" s="151">
        <v>3</v>
      </c>
      <c r="H71" s="179" t="s">
        <v>603</v>
      </c>
      <c r="I71" s="179" t="s">
        <v>1325</v>
      </c>
      <c r="J71" s="731"/>
      <c r="K71" s="699"/>
      <c r="L71" s="699"/>
      <c r="M71" s="699"/>
      <c r="N71" s="724"/>
      <c r="O71" s="732" t="s">
        <v>395</v>
      </c>
      <c r="P71" s="733"/>
      <c r="Q71" s="17"/>
      <c r="R71" s="17"/>
      <c r="S71" s="17"/>
      <c r="T71" s="17"/>
      <c r="U71" s="17"/>
      <c r="V71" s="17"/>
      <c r="W71" s="17"/>
      <c r="X71" s="17"/>
      <c r="Y71" s="17"/>
      <c r="Z71" s="17"/>
      <c r="AA71" s="17"/>
    </row>
    <row r="72" spans="1:30" ht="15.75" customHeight="1">
      <c r="A72" s="17" t="s">
        <v>1323</v>
      </c>
      <c r="B72" s="17" t="s">
        <v>67</v>
      </c>
      <c r="C72" s="85" t="s">
        <v>397</v>
      </c>
      <c r="D72" s="152">
        <v>1.5</v>
      </c>
      <c r="E72" s="151">
        <v>42</v>
      </c>
      <c r="F72" s="180">
        <v>64.5</v>
      </c>
      <c r="G72" s="151">
        <v>3</v>
      </c>
      <c r="H72" s="179" t="s">
        <v>603</v>
      </c>
      <c r="I72" s="179" t="s">
        <v>1326</v>
      </c>
      <c r="J72" s="725"/>
      <c r="K72" s="699"/>
      <c r="L72" s="699"/>
      <c r="M72" s="699"/>
      <c r="N72" s="724"/>
      <c r="O72" s="725"/>
      <c r="P72" s="699"/>
      <c r="Q72" s="17"/>
      <c r="R72" s="17"/>
      <c r="S72" s="17"/>
      <c r="T72" s="17"/>
      <c r="U72" s="17"/>
      <c r="V72" s="17"/>
      <c r="W72" s="17"/>
      <c r="X72" s="17"/>
      <c r="Y72" s="17"/>
      <c r="Z72" s="17"/>
      <c r="AA72" s="17"/>
    </row>
    <row r="73" spans="1:30" ht="15.75" customHeight="1">
      <c r="A73" s="17" t="s">
        <v>1324</v>
      </c>
      <c r="B73" s="17" t="s">
        <v>63</v>
      </c>
      <c r="C73" s="85" t="s">
        <v>400</v>
      </c>
      <c r="D73" s="152">
        <v>1.5</v>
      </c>
      <c r="E73" s="151">
        <v>42</v>
      </c>
      <c r="F73" s="180">
        <v>64.5</v>
      </c>
      <c r="G73" s="151">
        <v>3</v>
      </c>
      <c r="H73" s="179" t="s">
        <v>603</v>
      </c>
      <c r="I73" s="179" t="s">
        <v>1327</v>
      </c>
      <c r="J73" s="725"/>
      <c r="K73" s="699"/>
      <c r="L73" s="699"/>
      <c r="M73" s="699"/>
      <c r="N73" s="724"/>
      <c r="O73" s="725"/>
      <c r="P73" s="699"/>
      <c r="Q73" s="17"/>
      <c r="R73" s="17"/>
      <c r="S73" s="17"/>
      <c r="T73" s="17"/>
      <c r="U73" s="17"/>
      <c r="V73" s="17"/>
      <c r="W73" s="17"/>
      <c r="X73" s="17"/>
      <c r="Y73" s="17"/>
      <c r="Z73" s="17"/>
      <c r="AA73" s="17"/>
    </row>
    <row r="74" spans="1:30" ht="15.75" customHeight="1">
      <c r="A74" s="162" t="s">
        <v>1328</v>
      </c>
      <c r="B74" s="17" t="s">
        <v>65</v>
      </c>
      <c r="C74" s="85" t="s">
        <v>979</v>
      </c>
      <c r="D74" s="152">
        <v>6</v>
      </c>
      <c r="E74" s="151">
        <v>7</v>
      </c>
      <c r="F74" s="180">
        <f>'Messed Up'!$D74*'Messed Up'!$E74</f>
        <v>42</v>
      </c>
      <c r="G74" s="151">
        <v>0</v>
      </c>
      <c r="H74" s="179" t="s">
        <v>603</v>
      </c>
      <c r="I74" s="179" t="s">
        <v>1329</v>
      </c>
      <c r="J74" s="725"/>
      <c r="K74" s="699"/>
      <c r="L74" s="699"/>
      <c r="M74" s="699"/>
      <c r="N74" s="724"/>
      <c r="O74" s="725"/>
      <c r="P74" s="699"/>
      <c r="Q74" s="17"/>
      <c r="R74" s="17"/>
      <c r="S74" s="17"/>
      <c r="T74" s="17"/>
      <c r="U74" s="17"/>
      <c r="V74" s="17"/>
      <c r="W74" s="17"/>
      <c r="X74" s="17"/>
      <c r="Y74" s="17"/>
      <c r="Z74" s="17"/>
      <c r="AA74" s="17"/>
    </row>
    <row r="75" spans="1:30" ht="15.75" customHeight="1">
      <c r="A75" s="17"/>
      <c r="B75" s="17"/>
      <c r="C75" s="85"/>
      <c r="D75" s="152"/>
      <c r="E75" s="151"/>
      <c r="F75" s="180">
        <f>'Messed Up'!$D75*'Messed Up'!$E75</f>
        <v>0</v>
      </c>
      <c r="G75" s="151"/>
      <c r="H75" s="179" t="str">
        <f>IF('Messed Up'!$B75= "","-",IF('Messed Up'!$B75= "External","Specify location tariff", "Campus buy-off"))</f>
        <v>-</v>
      </c>
      <c r="I75" s="179"/>
      <c r="J75" s="725"/>
      <c r="K75" s="699"/>
      <c r="L75" s="699"/>
      <c r="M75" s="699"/>
      <c r="N75" s="724"/>
      <c r="O75" s="725"/>
      <c r="P75" s="699"/>
      <c r="Q75" s="17"/>
      <c r="R75" s="17"/>
      <c r="S75" s="17"/>
      <c r="T75" s="17"/>
      <c r="U75" s="17"/>
      <c r="V75" s="17"/>
      <c r="W75" s="17"/>
      <c r="X75" s="17"/>
      <c r="Y75" s="17"/>
      <c r="Z75" s="17"/>
      <c r="AA75" s="17"/>
    </row>
    <row r="76" spans="1:30" ht="15.75" customHeight="1">
      <c r="A76" s="162"/>
      <c r="B76" s="17"/>
      <c r="C76" s="85"/>
      <c r="D76" s="152"/>
      <c r="E76" s="151"/>
      <c r="F76" s="180">
        <f>'Messed Up'!$D76*'Messed Up'!$E76</f>
        <v>0</v>
      </c>
      <c r="G76" s="151"/>
      <c r="H76" s="179" t="str">
        <f>IF('Messed Up'!$B76= "","-",IF('Messed Up'!$B76= "External","Specify location tariff", "Campus buy-off"))</f>
        <v>-</v>
      </c>
      <c r="I76" s="179"/>
      <c r="J76" s="725"/>
      <c r="K76" s="699"/>
      <c r="L76" s="699"/>
      <c r="M76" s="699"/>
      <c r="N76" s="724"/>
      <c r="O76" s="725"/>
      <c r="P76" s="699"/>
      <c r="Q76" s="17"/>
      <c r="R76" s="17"/>
      <c r="S76" s="17"/>
      <c r="T76" s="17"/>
      <c r="U76" s="17"/>
      <c r="V76" s="17"/>
      <c r="W76" s="17"/>
      <c r="X76" s="17"/>
      <c r="Y76" s="17"/>
      <c r="Z76" s="17"/>
      <c r="AA76" s="17"/>
    </row>
    <row r="77" spans="1:30" ht="15.75" customHeight="1">
      <c r="A77" s="17"/>
      <c r="B77" s="17"/>
      <c r="C77" s="85"/>
      <c r="D77" s="152"/>
      <c r="E77" s="151"/>
      <c r="F77" s="180">
        <f>'Messed Up'!$D77*'Messed Up'!$E77</f>
        <v>0</v>
      </c>
      <c r="G77" s="151"/>
      <c r="H77" s="179" t="str">
        <f>IF('Messed Up'!$B77= "","-",IF('Messed Up'!$B77= "External","Specify location tariff", "Campus buy-off"))</f>
        <v>-</v>
      </c>
      <c r="I77" s="179"/>
      <c r="J77" s="725"/>
      <c r="K77" s="699"/>
      <c r="L77" s="699"/>
      <c r="M77" s="699"/>
      <c r="N77" s="724"/>
      <c r="O77" s="725"/>
      <c r="P77" s="699"/>
      <c r="Q77" s="17"/>
      <c r="R77" s="17"/>
      <c r="S77" s="17"/>
      <c r="T77" s="17"/>
      <c r="U77" s="17"/>
      <c r="V77" s="17"/>
      <c r="W77" s="17"/>
      <c r="X77" s="17"/>
      <c r="Y77" s="17"/>
      <c r="Z77" s="17"/>
      <c r="AA77" s="17"/>
    </row>
    <row r="78" spans="1:30" ht="15.75" customHeight="1">
      <c r="A78" s="162"/>
      <c r="B78" s="17"/>
      <c r="C78" s="85"/>
      <c r="D78" s="152"/>
      <c r="E78" s="151"/>
      <c r="F78" s="180">
        <f>'Messed Up'!$D78*'Messed Up'!$E78</f>
        <v>0</v>
      </c>
      <c r="G78" s="151"/>
      <c r="H78" s="179" t="str">
        <f>IF('Messed Up'!$B78= "","-",IF('Messed Up'!$B78=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151"/>
      <c r="F79" s="180">
        <f>'Messed Up'!$D79*'Messed Up'!$E79</f>
        <v>0</v>
      </c>
      <c r="G79" s="151"/>
      <c r="H79" s="179" t="str">
        <f>IF('Messed Up'!$B79= "","-",IF('Messed Up'!$B79=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'Messed Up'!$D80*'Messed Up'!$E80</f>
        <v>0</v>
      </c>
      <c r="G80" s="151"/>
      <c r="H80" s="179" t="str">
        <f>IF('Messed Up'!$B80= "","-",IF('Messed Up'!$B80=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'Messed Up'!$D81*'Messed Up'!$E81</f>
        <v>0</v>
      </c>
      <c r="G81" s="151"/>
      <c r="H81" s="179" t="str">
        <f>IF('Messed Up'!$B81= "","-",IF('Messed Up'!$B81=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'Messed Up'!$D82*'Messed Up'!$E82</f>
        <v>0</v>
      </c>
      <c r="G82" s="151"/>
      <c r="H82" s="179" t="str">
        <f>IF('Messed Up'!$B82= "","-",IF('Messed Up'!$B82=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'Messed Up'!$D83*'Messed Up'!$E83</f>
        <v>0</v>
      </c>
      <c r="G83" s="151"/>
      <c r="H83" s="179" t="str">
        <f>IF('Messed Up'!$B83= "","-",IF('Messed Up'!$B83=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'Messed Up'!$D84*'Messed Up'!$E84</f>
        <v>0</v>
      </c>
      <c r="G84" s="151"/>
      <c r="H84" s="179" t="str">
        <f>IF('Messed Up'!$B84= "","-",IF('Messed Up'!$B84=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7"/>
      <c r="B85" s="17"/>
      <c r="C85" s="85"/>
      <c r="D85" s="152"/>
      <c r="E85" s="151"/>
      <c r="F85" s="180">
        <f>'Messed Up'!$D85*'Messed Up'!$E85</f>
        <v>0</v>
      </c>
      <c r="G85" s="151"/>
      <c r="H85" s="179" t="str">
        <f>IF('Messed Up'!$B85= "","-",IF('Messed Up'!$B85= "External","Specify location tariff", "Campus buy-off"))</f>
        <v>-</v>
      </c>
      <c r="I85" s="179"/>
      <c r="J85" s="725"/>
      <c r="K85" s="699"/>
      <c r="L85" s="699"/>
      <c r="M85" s="699"/>
      <c r="N85" s="724"/>
      <c r="O85" s="725"/>
      <c r="P85" s="699"/>
      <c r="Q85" s="17"/>
      <c r="R85" s="17"/>
      <c r="S85" s="17"/>
      <c r="T85" s="17"/>
      <c r="U85" s="17"/>
      <c r="V85" s="17"/>
      <c r="W85" s="17"/>
      <c r="X85" s="17"/>
      <c r="Y85" s="17"/>
      <c r="Z85" s="17"/>
      <c r="AA85" s="17"/>
    </row>
    <row r="86" spans="1:30" ht="15.75" customHeight="1">
      <c r="A86" s="167"/>
      <c r="B86" s="17"/>
      <c r="C86" s="557"/>
      <c r="D86" s="558"/>
      <c r="E86" s="556"/>
      <c r="F86" s="555">
        <f>'Messed Up'!$D86*'Messed Up'!$E86</f>
        <v>0</v>
      </c>
      <c r="G86" s="556"/>
      <c r="H86" s="557" t="str">
        <f>IF('Messed Up'!$B86= "","-",IF('Messed Up'!$B86= "External","Specify location tariff", "Campus buy-off"))</f>
        <v>-</v>
      </c>
      <c r="I86" s="561"/>
      <c r="J86" s="726"/>
      <c r="K86" s="717"/>
      <c r="L86" s="717"/>
      <c r="M86" s="717"/>
      <c r="N86" s="727"/>
      <c r="O86" s="725"/>
      <c r="P86" s="699"/>
      <c r="Q86" s="17"/>
      <c r="R86" s="17"/>
      <c r="S86" s="17"/>
      <c r="T86" s="17"/>
      <c r="U86" s="17"/>
      <c r="V86" s="17"/>
      <c r="W86" s="17"/>
      <c r="X86" s="17"/>
      <c r="Y86" s="17"/>
      <c r="Z86" s="17"/>
      <c r="AA86" s="17"/>
    </row>
    <row r="87" spans="1:30" ht="15.75" customHeight="1">
      <c r="A87" s="16"/>
      <c r="B87" s="17"/>
      <c r="C87" s="17"/>
      <c r="D87" s="17"/>
      <c r="E87" s="17"/>
      <c r="F87" s="17"/>
      <c r="G87" s="17"/>
      <c r="H87" s="17"/>
      <c r="I87" s="17"/>
      <c r="J87" s="17"/>
      <c r="K87" s="17"/>
      <c r="L87" s="17"/>
      <c r="M87" s="17"/>
      <c r="N87" s="17"/>
      <c r="O87" s="17">
        <v>0</v>
      </c>
      <c r="P87" s="17"/>
      <c r="Q87" s="17"/>
      <c r="R87" s="17"/>
      <c r="S87" s="17"/>
      <c r="T87" s="17"/>
      <c r="U87" s="17"/>
      <c r="V87" s="17"/>
      <c r="W87" s="17"/>
      <c r="X87" s="17"/>
      <c r="Y87" s="17"/>
      <c r="Z87" s="17"/>
      <c r="AA87" s="17"/>
      <c r="AB87" s="17"/>
      <c r="AC87" s="17"/>
      <c r="AD87" s="17"/>
    </row>
    <row r="88" spans="1:30" ht="15.75" customHeight="1">
      <c r="A88" s="16"/>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row>
    <row r="89" spans="1:30" ht="15.75" customHeight="1">
      <c r="A89" s="560" t="s">
        <v>404</v>
      </c>
      <c r="B89" s="17"/>
      <c r="C89" s="180"/>
      <c r="D89" s="85"/>
      <c r="E89" s="85"/>
      <c r="F89" s="85"/>
      <c r="G89" s="85"/>
      <c r="H89" s="85"/>
      <c r="I89" s="85"/>
      <c r="J89" s="85"/>
      <c r="K89" s="85"/>
      <c r="L89" s="181"/>
      <c r="M89" s="169"/>
      <c r="N89" s="17"/>
      <c r="O89" s="17"/>
      <c r="P89" s="17"/>
      <c r="Q89" s="17"/>
      <c r="R89" s="17"/>
      <c r="S89" s="17"/>
      <c r="T89" s="17"/>
      <c r="U89" s="17"/>
      <c r="V89" s="17"/>
      <c r="W89" s="17"/>
      <c r="X89" s="17"/>
      <c r="Y89" s="17"/>
      <c r="Z89" s="17"/>
      <c r="AA89" s="17"/>
      <c r="AB89" s="17"/>
      <c r="AC89" s="17"/>
      <c r="AD89" s="17"/>
    </row>
    <row r="90" spans="1:30" ht="15" customHeight="1">
      <c r="A90" s="16" t="s">
        <v>405</v>
      </c>
      <c r="B90" s="16" t="s">
        <v>406</v>
      </c>
      <c r="C90" s="16" t="s">
        <v>407</v>
      </c>
      <c r="D90" s="16" t="s">
        <v>408</v>
      </c>
      <c r="E90" s="16" t="s">
        <v>409</v>
      </c>
      <c r="F90" s="16" t="s">
        <v>410</v>
      </c>
      <c r="G90" s="16" t="s">
        <v>389</v>
      </c>
      <c r="H90" s="714" t="s">
        <v>390</v>
      </c>
      <c r="I90" s="715"/>
      <c r="J90" s="712" t="s">
        <v>322</v>
      </c>
      <c r="K90" s="713"/>
      <c r="L90" s="17"/>
      <c r="M90" s="17"/>
      <c r="N90" s="17"/>
      <c r="O90" s="17"/>
      <c r="P90" s="163"/>
      <c r="Q90" s="16"/>
      <c r="R90" s="17"/>
      <c r="S90" s="182"/>
      <c r="T90" s="17"/>
      <c r="U90" s="17"/>
      <c r="V90" s="17"/>
      <c r="W90" s="20">
        <f>SUM(F91:F102)</f>
        <v>736.14</v>
      </c>
      <c r="X90" s="17"/>
      <c r="Y90" s="17"/>
      <c r="Z90" s="17"/>
      <c r="AA90" s="17"/>
      <c r="AB90" s="17"/>
    </row>
    <row r="91" spans="1:30" ht="14.25" customHeight="1">
      <c r="A91" s="183" t="s">
        <v>1108</v>
      </c>
      <c r="B91" s="183" t="s">
        <v>1141</v>
      </c>
      <c r="C91" s="165" t="s">
        <v>1330</v>
      </c>
      <c r="D91" s="262">
        <v>1</v>
      </c>
      <c r="E91" s="185">
        <v>100</v>
      </c>
      <c r="F91" s="186">
        <v>140</v>
      </c>
      <c r="G91" s="179"/>
      <c r="H91" s="716"/>
      <c r="I91" s="699"/>
      <c r="J91" s="718" t="s">
        <v>413</v>
      </c>
      <c r="K91" s="713"/>
      <c r="L91" s="17"/>
      <c r="M91" s="17"/>
      <c r="N91" s="17"/>
      <c r="O91" s="17"/>
      <c r="P91" s="17"/>
      <c r="Q91" s="187"/>
      <c r="R91" s="17"/>
      <c r="S91" s="17"/>
      <c r="T91" s="17"/>
      <c r="U91" s="17"/>
      <c r="V91" s="17"/>
      <c r="W91" s="17"/>
      <c r="X91" s="17"/>
      <c r="Y91" s="17"/>
      <c r="Z91" s="17"/>
      <c r="AA91" s="17"/>
      <c r="AB91" s="17"/>
    </row>
    <row r="92" spans="1:30" ht="15.75" customHeight="1">
      <c r="A92" s="183" t="s">
        <v>1331</v>
      </c>
      <c r="B92" s="183" t="s">
        <v>1148</v>
      </c>
      <c r="C92" s="165" t="s">
        <v>1332</v>
      </c>
      <c r="D92" s="262">
        <v>1</v>
      </c>
      <c r="E92" s="185">
        <v>1</v>
      </c>
      <c r="F92" s="186">
        <v>50</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83" t="s">
        <v>1333</v>
      </c>
      <c r="B93" s="183" t="s">
        <v>1141</v>
      </c>
      <c r="C93" s="165" t="s">
        <v>1334</v>
      </c>
      <c r="D93" s="262">
        <v>5</v>
      </c>
      <c r="E93" s="185">
        <v>3</v>
      </c>
      <c r="F93" s="186">
        <v>60</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83" t="s">
        <v>1335</v>
      </c>
      <c r="B94" s="183" t="s">
        <v>1141</v>
      </c>
      <c r="C94" s="165" t="s">
        <v>1336</v>
      </c>
      <c r="D94" s="262">
        <v>3</v>
      </c>
      <c r="E94" s="185">
        <v>3</v>
      </c>
      <c r="F94" s="186">
        <v>150</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83" t="s">
        <v>1337</v>
      </c>
      <c r="B95" s="183" t="s">
        <v>1141</v>
      </c>
      <c r="C95" s="165" t="s">
        <v>1338</v>
      </c>
      <c r="D95" s="262">
        <v>5</v>
      </c>
      <c r="E95" s="185">
        <v>3</v>
      </c>
      <c r="F95" s="186">
        <v>18</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83" t="s">
        <v>1339</v>
      </c>
      <c r="B96" s="183" t="s">
        <v>1141</v>
      </c>
      <c r="C96" s="165" t="s">
        <v>1340</v>
      </c>
      <c r="D96" s="262">
        <v>2</v>
      </c>
      <c r="E96" s="185">
        <v>3</v>
      </c>
      <c r="F96" s="186">
        <v>120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83" t="s">
        <v>1341</v>
      </c>
      <c r="B97" s="183" t="s">
        <v>1141</v>
      </c>
      <c r="C97" s="165" t="s">
        <v>1340</v>
      </c>
      <c r="D97" s="262">
        <v>4</v>
      </c>
      <c r="E97" s="185">
        <v>3</v>
      </c>
      <c r="F97" s="186">
        <v>60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83" t="s">
        <v>1342</v>
      </c>
      <c r="B98" s="183" t="s">
        <v>1141</v>
      </c>
      <c r="C98" s="165" t="s">
        <v>1343</v>
      </c>
      <c r="D98" s="262">
        <v>5</v>
      </c>
      <c r="E98" s="185">
        <v>3</v>
      </c>
      <c r="F98" s="186">
        <v>36</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83" t="s">
        <v>1344</v>
      </c>
      <c r="B99" s="183" t="s">
        <v>1141</v>
      </c>
      <c r="C99" s="165" t="s">
        <v>1345</v>
      </c>
      <c r="D99" s="262">
        <v>3</v>
      </c>
      <c r="E99" s="185">
        <v>3</v>
      </c>
      <c r="F99" s="186">
        <v>40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83" t="s">
        <v>1346</v>
      </c>
      <c r="B100" s="183" t="s">
        <v>1141</v>
      </c>
      <c r="C100" s="165" t="s">
        <v>1347</v>
      </c>
      <c r="D100" s="262">
        <v>2</v>
      </c>
      <c r="E100" s="185">
        <v>6</v>
      </c>
      <c r="F100" s="186">
        <v>15</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83" t="s">
        <v>1348</v>
      </c>
      <c r="B101" s="183" t="s">
        <v>1141</v>
      </c>
      <c r="C101" s="165" t="s">
        <v>1347</v>
      </c>
      <c r="D101" s="262">
        <v>2</v>
      </c>
      <c r="E101" s="185">
        <v>1</v>
      </c>
      <c r="F101" s="186">
        <v>30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83" t="s">
        <v>1349</v>
      </c>
      <c r="B102" s="183" t="s">
        <v>1141</v>
      </c>
      <c r="C102" s="165" t="s">
        <v>1345</v>
      </c>
      <c r="D102" s="262">
        <v>7</v>
      </c>
      <c r="E102" s="185">
        <v>2</v>
      </c>
      <c r="F102" s="186">
        <v>17.14</v>
      </c>
      <c r="G102" s="179"/>
      <c r="H102" s="717"/>
      <c r="I102" s="717"/>
      <c r="J102" s="721"/>
      <c r="K102" s="722"/>
      <c r="L102" s="17"/>
      <c r="M102" s="17"/>
      <c r="N102" s="17"/>
      <c r="O102" s="17"/>
      <c r="P102" s="17"/>
      <c r="Q102" s="17"/>
      <c r="R102" s="17"/>
      <c r="S102" s="17"/>
      <c r="T102" s="17"/>
      <c r="U102" s="17"/>
      <c r="V102" s="17"/>
      <c r="W102" s="17"/>
      <c r="X102" s="17"/>
      <c r="Y102" s="17"/>
      <c r="Z102" s="17"/>
      <c r="AA102" s="17"/>
      <c r="AB102" s="17"/>
    </row>
    <row r="103" spans="1:30" ht="15.75" customHeight="1">
      <c r="A103" s="183" t="s">
        <v>1350</v>
      </c>
      <c r="B103" s="183" t="s">
        <v>1141</v>
      </c>
      <c r="C103" s="183" t="s">
        <v>1351</v>
      </c>
      <c r="D103" s="262">
        <v>10</v>
      </c>
      <c r="E103" s="262">
        <v>30</v>
      </c>
      <c r="F103" s="263">
        <v>60</v>
      </c>
      <c r="G103" s="85"/>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ht="15.75" customHeight="1">
      <c r="A104" s="183" t="s">
        <v>1352</v>
      </c>
      <c r="B104" s="183" t="s">
        <v>1141</v>
      </c>
      <c r="C104" s="183" t="s">
        <v>1353</v>
      </c>
      <c r="D104" s="262">
        <v>3</v>
      </c>
      <c r="E104" s="262">
        <v>50</v>
      </c>
      <c r="F104" s="186">
        <v>6.67</v>
      </c>
      <c r="G104" s="85"/>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711"/>
      <c r="C112" s="699"/>
      <c r="D112" s="699"/>
      <c r="E112" s="699"/>
      <c r="F112" s="699"/>
      <c r="G112" s="699"/>
      <c r="H112" s="699"/>
      <c r="I112" s="17"/>
      <c r="J112" s="17"/>
      <c r="K112" s="17"/>
      <c r="L112" s="17"/>
      <c r="M112" s="17"/>
      <c r="N112" s="17"/>
      <c r="O112" s="17"/>
      <c r="P112" s="711"/>
      <c r="Q112" s="699"/>
      <c r="R112" s="699"/>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711"/>
      <c r="N120" s="699"/>
      <c r="O120" s="699"/>
      <c r="P120" s="711"/>
      <c r="Q120" s="699"/>
      <c r="R120" s="699"/>
      <c r="S120" s="699"/>
      <c r="T120" s="699"/>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699"/>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711"/>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699"/>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711"/>
      <c r="C152" s="699"/>
      <c r="D152" s="17"/>
      <c r="E152" s="17"/>
      <c r="F152" s="17"/>
      <c r="G152" s="17"/>
      <c r="H152" s="17"/>
      <c r="I152" s="17"/>
      <c r="J152" s="17"/>
      <c r="K152" s="17"/>
      <c r="L152" s="17"/>
      <c r="M152" s="711"/>
      <c r="N152" s="699"/>
      <c r="O152" s="699"/>
      <c r="P152" s="711"/>
      <c r="Q152" s="699"/>
      <c r="R152" s="699"/>
      <c r="S152" s="699"/>
      <c r="T152" s="699"/>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2"/>
    <mergeCell ref="I45:K45"/>
    <mergeCell ref="I46:K50"/>
    <mergeCell ref="K54:M54"/>
    <mergeCell ref="K55:M67"/>
    <mergeCell ref="J70:N70"/>
    <mergeCell ref="O70:P70"/>
    <mergeCell ref="J71:N86"/>
    <mergeCell ref="O71:P86"/>
    <mergeCell ref="J90:K90"/>
    <mergeCell ref="H90:I90"/>
    <mergeCell ref="H91:I102"/>
    <mergeCell ref="J91:K102"/>
    <mergeCell ref="B112:H112"/>
    <mergeCell ref="P112:R112"/>
    <mergeCell ref="P113:R113"/>
    <mergeCell ref="P114:R114"/>
    <mergeCell ref="M121:O121"/>
    <mergeCell ref="M122:O122"/>
    <mergeCell ref="M120:O120"/>
    <mergeCell ref="M123:O123"/>
    <mergeCell ref="M124:O124"/>
    <mergeCell ref="M125:O125"/>
    <mergeCell ref="M126:O126"/>
    <mergeCell ref="M152:O152"/>
    <mergeCell ref="M144:O144"/>
    <mergeCell ref="M145:O145"/>
    <mergeCell ref="M146:O146"/>
    <mergeCell ref="M155:O155"/>
    <mergeCell ref="M147:O147"/>
    <mergeCell ref="M148:O148"/>
    <mergeCell ref="M149:O149"/>
    <mergeCell ref="B152:C152"/>
    <mergeCell ref="B153:C153"/>
    <mergeCell ref="B154:C154"/>
    <mergeCell ref="B155:C155"/>
    <mergeCell ref="M153:O153"/>
    <mergeCell ref="M154:O154"/>
    <mergeCell ref="B159:C159"/>
    <mergeCell ref="B160:C160"/>
    <mergeCell ref="B161:C161"/>
    <mergeCell ref="B162:C162"/>
    <mergeCell ref="B163:C163"/>
    <mergeCell ref="B164:C164"/>
    <mergeCell ref="B165:C165"/>
    <mergeCell ref="B166:C166"/>
    <mergeCell ref="M160:O160"/>
    <mergeCell ref="M161:O161"/>
    <mergeCell ref="M162:O162"/>
    <mergeCell ref="M163:O163"/>
    <mergeCell ref="M164:O164"/>
    <mergeCell ref="M165:O165"/>
    <mergeCell ref="M166:O166"/>
    <mergeCell ref="B156:C156"/>
    <mergeCell ref="M156:O156"/>
    <mergeCell ref="B157:C157"/>
    <mergeCell ref="M157:O157"/>
    <mergeCell ref="B158:C158"/>
    <mergeCell ref="M158:O158"/>
    <mergeCell ref="M159:O159"/>
    <mergeCell ref="M127:O127"/>
    <mergeCell ref="M128:O128"/>
    <mergeCell ref="M129:O129"/>
    <mergeCell ref="M130:O130"/>
    <mergeCell ref="M131:O131"/>
    <mergeCell ref="M132:O132"/>
    <mergeCell ref="M135:O135"/>
    <mergeCell ref="M136:O136"/>
    <mergeCell ref="M137:O137"/>
    <mergeCell ref="M138:O138"/>
    <mergeCell ref="M139:O139"/>
    <mergeCell ref="M140:O140"/>
    <mergeCell ref="M141:O141"/>
    <mergeCell ref="M142:O142"/>
    <mergeCell ref="M143:O143"/>
    <mergeCell ref="P135:T135"/>
    <mergeCell ref="P136:T149"/>
    <mergeCell ref="P152:T152"/>
    <mergeCell ref="P153:T166"/>
    <mergeCell ref="P115:R115"/>
    <mergeCell ref="P116:R116"/>
    <mergeCell ref="P117:R117"/>
    <mergeCell ref="P118:R118"/>
    <mergeCell ref="P120:T120"/>
    <mergeCell ref="P121:T132"/>
  </mergeCells>
  <conditionalFormatting sqref="I55:I66">
    <cfRule type="containsText" dxfId="41" priority="1" operator="containsText" text="5">
      <formula>NOT(ISERROR(SEARCH(("5"),(I55))))</formula>
    </cfRule>
    <cfRule type="containsText" dxfId="40" priority="2" operator="containsText" text="42">
      <formula>NOT(ISERROR(SEARCH(("42"),(I55))))</formula>
    </cfRule>
    <cfRule type="containsText" dxfId="39" priority="3" operator="containsText" text="Please fill in">
      <formula>NOT(ISERROR(SEARCH(("Please fill in"),(I55))))</formula>
    </cfRule>
  </conditionalFormatting>
  <dataValidations count="4">
    <dataValidation type="list" allowBlank="1" showErrorMessage="1" sqref="B71:B86" xr:uid="{00000000-0002-0000-1800-000001000000}">
      <formula1>'Messed Up'!LocationNames</formula1>
    </dataValidation>
    <dataValidation type="list" allowBlank="1" showErrorMessage="1" sqref="B9" xr:uid="{00000000-0002-0000-1800-000002000000}">
      <formula1>"yes,no"</formula1>
    </dataValidation>
    <dataValidation type="list" allowBlank="1" sqref="G46:G50" xr:uid="{00000000-0002-0000-1800-000003000000}">
      <formula1>"yes,no"</formula1>
    </dataValidation>
    <dataValidation type="list" allowBlank="1" showErrorMessage="1" sqref="D46:D50 H55:H67" xr:uid="{00000000-0002-0000-1800-000004000000}">
      <formula1>'Messed Up'!TypesOfTrainers</formula1>
    </dataValidation>
  </dataValidations>
  <pageMargins left="0.7" right="0.7" top="0.75" bottom="0.75" header="0" footer="0"/>
  <pageSetup paperSize="9" scale="40" orientation="landscape"/>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800-000000000000}">
          <x14:formula1>
            <xm:f>Constants!$H$6:$H$12</xm:f>
          </x14:formula1>
          <xm:sqref>B55:B67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F998"/>
  <sheetViews>
    <sheetView workbookViewId="0"/>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54"/>
      <c r="B1" s="690"/>
      <c r="C1" s="691"/>
      <c r="D1" s="17"/>
      <c r="E1" s="755" t="s">
        <v>1354</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1044</v>
      </c>
      <c r="C2" s="102"/>
      <c r="D2" s="17"/>
      <c r="E2" s="103" t="s">
        <v>1045</v>
      </c>
      <c r="F2" s="621" t="s">
        <v>1355</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534" t="s">
        <v>297</v>
      </c>
      <c r="B3" s="584" t="s">
        <v>1046</v>
      </c>
      <c r="C3" s="536"/>
      <c r="D3" s="17"/>
      <c r="E3" s="537" t="s">
        <v>1047</v>
      </c>
      <c r="F3" s="637">
        <v>45450</v>
      </c>
      <c r="G3" s="539"/>
      <c r="H3" s="540"/>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54</v>
      </c>
      <c r="C7" s="17" t="s">
        <v>1356</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1483</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SUM(IF(ISBLANK(MSG!$A$37:$A$41),0,1))</f>
        <v>0</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SUM(MSG!$B$37:$B$41)</f>
        <v>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MSG!LocationNames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v>125</v>
      </c>
      <c r="N14" s="18"/>
      <c r="O14" s="18"/>
      <c r="P14" s="18"/>
      <c r="Q14" s="18"/>
      <c r="R14" s="17"/>
      <c r="S14" s="18"/>
      <c r="T14" s="18"/>
      <c r="U14" s="18"/>
      <c r="V14" s="18"/>
      <c r="W14" s="18"/>
      <c r="X14" s="18"/>
      <c r="Y14" s="18"/>
      <c r="Z14" s="18"/>
      <c r="AA14" s="18"/>
      <c r="AB14" s="18"/>
      <c r="AC14" s="18"/>
      <c r="AD14" s="17">
        <f t="shared" ref="AD14:BF14" si="0">SUMIF($B$69:$B$83,AD12,$F$69:$F$83)</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SUMIFS(MSG!$F$54:$F$65,MSG!$B$54:$B$65, B$14,MSG!$H$54:$H$65,$A15)*(1+Constants!$B$7)</f>
        <v>0</v>
      </c>
      <c r="C15" s="17">
        <f>SUMIFS(MSG!$F$54:$F$65,MSG!$B$54:$B$65, C$14,MSG!$H$54:$H$65,$A15)</f>
        <v>0</v>
      </c>
      <c r="D15" s="17">
        <f>SUMIFS(MSG!$F$54:$F$65,MSG!$B$54:$B$65, D$14,MSG!$H$54:$H$65,$A15)*(1+Constants!$B$7)</f>
        <v>0</v>
      </c>
      <c r="E15" s="17">
        <f>SUMIFS(MSG!$F$54:$F$65,MSG!$B$54:$B$65, E$14,MSG!$H$54:$H$65,$A15)*(1+Constants!$B$7)</f>
        <v>0</v>
      </c>
      <c r="F15" s="17">
        <f>SUMIFS(MSG!$F$54:$F$65,MSG!$B$54:$B$65, F$14,MSG!$H$54:$H$65,$A15)*(1+Constants!$B$7)</f>
        <v>0</v>
      </c>
      <c r="G15" s="117" t="s">
        <v>319</v>
      </c>
      <c r="H15" s="17">
        <f>SUMIF(MSG!$B$69:$B$84,"&lt;&gt;External",MSG!$F$69:$F$84)</f>
        <v>0</v>
      </c>
      <c r="I15" s="118">
        <f>SUMIF(MSG!$B$69:$B$84,"External",MSG!$F$69:$F$84)</f>
        <v>57</v>
      </c>
      <c r="J15" s="119">
        <f>SUM(MSG!$F$89:$F$101)</f>
        <v>4630</v>
      </c>
      <c r="K15" s="120">
        <f>IF(OR(ISBLANK(B7),ISBLANK(B9)), "ERROR",MAX(MIN(J15,B7*Constants!B14)-Constants!B13*B7,0)*IF(B9="yes",Constants!B15,IF(B9="no",Constants!B16,0)))</f>
        <v>3272</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SUMIFS(MSG!$F$54:$F$65,MSG!$B$54:$B$65, B$14,MSG!$H$54:$H$65,$A16)*(1+Constants!$B$9)</f>
        <v>0</v>
      </c>
      <c r="C16" s="17">
        <f>SUMIFS(MSG!$F$54:$F$65,MSG!$B$54:$B$65, C$14,MSG!$H$54:$H$65,$A16)</f>
        <v>0</v>
      </c>
      <c r="D16" s="17">
        <f>SUMIFS(MSG!$F$54:$F$65,MSG!$B$54:$B$65, D$14,MSG!$H$54:$H$65,$A16)*(1+Constants!$B$9)</f>
        <v>0</v>
      </c>
      <c r="E16" s="17">
        <f>SUMIFS(MSG!$F$54:$F$65,MSG!$B$54:$B$65, E$14,MSG!$H$54:$H$65,$A16)*(1+Constants!$B$9)</f>
        <v>0</v>
      </c>
      <c r="F16" s="17">
        <f>SUMIFS(MSG!$F$54:$F$65,MSG!$B$54:$B$65, F$14,MSG!$H$54:$H$65,$A16)*(1+Constants!$B$9)</f>
        <v>0</v>
      </c>
      <c r="G16" s="117" t="s">
        <v>35</v>
      </c>
      <c r="H16" s="122">
        <f>SUM(AD15:CA15)</f>
        <v>0</v>
      </c>
      <c r="I16" s="120">
        <f t="array" ref="I16">SUM(IF(MSG!$B$69:$B$84="External",MSG!$F$69:$F$84*MSG!$H$69:$H$84,0))</f>
        <v>1466.6</v>
      </c>
      <c r="J16" s="123"/>
      <c r="K16" s="124"/>
      <c r="L16" s="121" t="s">
        <v>60</v>
      </c>
      <c r="M16" s="120">
        <f>J15-K15</f>
        <v>1358</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SUMIFS(MSG!$F$54:$F$65,MSG!$B$54:$B$65, B$14,MSG!$H$54:$H$65,$A17)*(1+Constants!$B$7)</f>
        <v>0</v>
      </c>
      <c r="C17" s="17">
        <f>SUMIFS(MSG!$F$54:$F$65,MSG!$B$54:$B$65, C$14,MSG!$H$54:$H$65,$A17)</f>
        <v>0</v>
      </c>
      <c r="D17" s="17">
        <f>SUMIFS(MSG!$F$54:$F$65,MSG!$B$54:$B$65, D$14,MSG!$H$54:$H$65,$A17)*(1+Constants!$B$7)</f>
        <v>0</v>
      </c>
      <c r="E17" s="17">
        <f>SUMIFS(MSG!$F$54:$F$65,MSG!$B$54:$B$65, E$14,MSG!$H$54:$H$65,$A17)*(1+Constants!$B$7)</f>
        <v>0</v>
      </c>
      <c r="F17" s="17">
        <f>SUMIFS(MSG!$F$54:$F$65,MSG!$B$54:$B$65, F$14,MSG!$H$54:$H$65,$A17)*(1+Constants!$B$7)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SUMIFS(MSG!$F$54:$F$65,MSG!$B$54:$B$65, B$14,MSG!$H$54:$H$65,$A18)</f>
        <v>0</v>
      </c>
      <c r="C18" s="17">
        <f>SUMIFS(MSG!$F$54:$F$65,MSG!$B$54:$B$65, C$14,MSG!$H$54:$H$65,$A18)</f>
        <v>0</v>
      </c>
      <c r="D18" s="17">
        <f>SUMIFS(MSG!$F$54:$F$65,MSG!$B$54:$B$65, D$14,MSG!$H$54:$H$65,$A18)</f>
        <v>0</v>
      </c>
      <c r="E18" s="17">
        <f>SUMIFS(MSG!$F$54:$F$65,MSG!$B$54:$B$65, E$14,MSG!$H$54:$H$65,$A18)</f>
        <v>90</v>
      </c>
      <c r="F18" s="17">
        <f>SUMIFS(MSG!$F$54:$F$65,MSG!$B$54:$B$65, F$14,MSG!$H$54:$H$65,$A18)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SUMIFS(MSG!$F$54:$F$65,MSG!$B$54:$B$65, B$14,MSG!$H$54:$H$65,$A19)</f>
        <v>0</v>
      </c>
      <c r="C19" s="17">
        <f>SUMIFS(MSG!$F$54:$F$65,MSG!$B$54:$B$65, C$14,MSG!$H$54:$H$65,$A19)</f>
        <v>0</v>
      </c>
      <c r="D19" s="17">
        <f>SUMIFS(MSG!$F$54:$F$65,MSG!$B$54:$B$65, D$14,MSG!$H$54:$H$65,$A19)</f>
        <v>20</v>
      </c>
      <c r="E19" s="17">
        <f>SUMIFS(MSG!$F$54:$F$65,MSG!$B$54:$B$65, E$14,MSG!$H$54:$H$65,$A19)</f>
        <v>0</v>
      </c>
      <c r="F19" s="17">
        <f>SUMIFS(MSG!$F$54:$F$65,MSG!$B$54:$B$65, F$14,MSG!$H$54:$H$65,$A19)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SUM(IF(MSG!$B$54:$B$65=B$14,IF(MSG!$H$54:$H$65="PT-ZZP",MSG!$F$54:$F$65*MSG!$I$54:$I$65*(1+Constants!$B$7),0),0))</f>
        <v>0</v>
      </c>
      <c r="C20" s="122">
        <f t="array" ref="C20">SUM(IF(MSG!$B$54:$B$65=C$14,IF(MSG!$H$54:$H$65="PT-ZZP",MSG!$F$54:$F$65*MSG!$I$54:$I$65,0),0))</f>
        <v>0</v>
      </c>
      <c r="D20" s="122">
        <f t="array" ref="D20">SUM(IF(MSG!$B$54:$B$65=D$14,IF(MSG!$H$54:$H$65="PT-ZZP",MSG!$F$54:$F$65*MSG!$I$54:$I$65*(1+Constants!$B$7),0),0))</f>
        <v>0</v>
      </c>
      <c r="E20" s="122">
        <f t="array" ref="E20">SUM(IF(MSG!$B$54:$B$65=E$14,IF(MSG!$H$54:$H$65="PT-ZZP",MSG!$F$54:$F$65*MSG!$I$54:$I$65*(1+Constants!$B$7),0),0))</f>
        <v>0</v>
      </c>
      <c r="F20" s="122">
        <f t="array" ref="F20">SUM(IF(MSG!$B$54:$B$65=F$14,IF(MSG!$H$54:$H$65="PT-ZZP",MSG!$F$54:$F$65*MSG!$I$54:$I$65*(1+Constants!$B$7),0),0))</f>
        <v>0</v>
      </c>
      <c r="G20" s="125"/>
      <c r="H20" s="17"/>
      <c r="I20" s="118"/>
      <c r="J20" s="123"/>
      <c r="K20" s="126"/>
      <c r="L20" s="121" t="s">
        <v>6</v>
      </c>
      <c r="M20" s="120">
        <f>SUM(M14:M19)</f>
        <v>1483</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SUM(IF(MSG!$B$54:$B$65=B$14,IF(MSG!$H$54:$H$65="Extern",MSG!$F$54:$F$65*MSG!$I$54:$I$65,0),0))</f>
        <v>0</v>
      </c>
      <c r="C21" s="122">
        <f t="array" ref="C21">SUM(IF(MSG!$B$54:$B$65=C$14,IF(MSG!$H$54:$H$65="Extern",MSG!$F$54:$F$65*MSG!$I$54:$I$65,0),0))</f>
        <v>0</v>
      </c>
      <c r="D21" s="122">
        <f t="array" ref="D21">SUM(IF(MSG!$B$54:$B$65=D$14,IF(MSG!$H$54:$H$65="Extern",MSG!$F$54:$F$65*MSG!$I$54:$I$65,0),0))</f>
        <v>490</v>
      </c>
      <c r="E21" s="122">
        <f t="array" ref="E21">SUM(IF(MSG!$B$54:$B$65=E$14,IF(MSG!$H$54:$H$65="Extern",MSG!$F$54:$F$65*MSG!$I$54:$I$65,0),0))</f>
        <v>0</v>
      </c>
      <c r="F21" s="120">
        <f t="array" ref="F21">SUM(IF(MSG!$B$54:$B$65=F$14,IF(MSG!$H$54:$H$65="Extern",MSG!$F$54:$F$65*MSG!$I$54:$I$65,0),0))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MSG!$F$54:$F$65,MSG!$B$54:$B$65,"Mentorship",MSG!$H$54:$H$65,"PT-V")*Constants!B8+SUMIFS(MSG!$F$54:$F$65,MSG!$B$54:$B$65,"Mentorship",MSG!$H$54:$H$65,"PT")*Constants!B6+SUMPRODUCT(IF(MSG!$B$54:$B$65="Mentorship",IF(MSG!$H$54:$H$65="PT-ZZP",MSG!$F$54:$F$65*MSG!$I$54:$I$65,0)))</f>
        <v>0</v>
      </c>
    </row>
    <row r="23" spans="1:31" ht="15" customHeight="1">
      <c r="A23" s="133" t="s">
        <v>321</v>
      </c>
      <c r="B23" s="552"/>
      <c r="C23" s="552"/>
      <c r="D23" s="552"/>
      <c r="E23" s="552">
        <f>SUMIF(MSG!$B$54:$B$65,"External Trainer Course",MSG!$I$54:$I$65)</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c r="B37" s="85"/>
      <c r="C37" s="150"/>
      <c r="D37" s="150"/>
      <c r="E37" s="229"/>
      <c r="F37" s="152"/>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c r="B38" s="85"/>
      <c r="C38" s="150"/>
      <c r="D38" s="150"/>
      <c r="E38" s="151"/>
      <c r="F38" s="152"/>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7"/>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t="s">
        <v>1357</v>
      </c>
      <c r="B45" s="85">
        <v>54</v>
      </c>
      <c r="C45" s="150" t="s">
        <v>1358</v>
      </c>
      <c r="D45" s="150" t="s">
        <v>108</v>
      </c>
      <c r="E45" s="152">
        <v>0.5</v>
      </c>
      <c r="F45" s="152">
        <v>1</v>
      </c>
      <c r="G45" s="17" t="s">
        <v>353</v>
      </c>
      <c r="H45" s="153" t="s">
        <v>1359</v>
      </c>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c r="E46" s="151"/>
      <c r="F46" s="152"/>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162" t="s">
        <v>396</v>
      </c>
      <c r="B54" s="163" t="s">
        <v>105</v>
      </c>
      <c r="C54" s="152">
        <v>40</v>
      </c>
      <c r="D54" s="152">
        <v>1</v>
      </c>
      <c r="E54" s="152">
        <v>2</v>
      </c>
      <c r="F54" s="152">
        <v>80</v>
      </c>
      <c r="G54" s="231" t="s">
        <v>478</v>
      </c>
      <c r="H54" s="163" t="s">
        <v>52</v>
      </c>
      <c r="I54" s="186" t="s">
        <v>342</v>
      </c>
      <c r="J54" s="17"/>
      <c r="K54" s="723"/>
      <c r="L54" s="699"/>
      <c r="M54" s="724"/>
      <c r="N54" s="17"/>
      <c r="O54" s="17"/>
      <c r="P54" s="17"/>
      <c r="Q54" s="17"/>
      <c r="R54" s="17"/>
      <c r="S54" s="17"/>
      <c r="T54" s="17"/>
      <c r="U54" s="17"/>
      <c r="V54" s="17"/>
      <c r="W54" s="17"/>
      <c r="X54" s="17"/>
      <c r="Y54" s="17"/>
      <c r="Z54" s="17"/>
      <c r="AA54" s="17"/>
      <c r="AB54" s="17"/>
    </row>
    <row r="55" spans="1:30" ht="14.25" customHeight="1">
      <c r="A55" s="162" t="s">
        <v>1357</v>
      </c>
      <c r="B55" s="163" t="s">
        <v>103</v>
      </c>
      <c r="C55" s="152">
        <v>20</v>
      </c>
      <c r="D55" s="152">
        <v>1</v>
      </c>
      <c r="E55" s="152">
        <v>1</v>
      </c>
      <c r="F55" s="152">
        <v>20</v>
      </c>
      <c r="G55" s="163" t="s">
        <v>1358</v>
      </c>
      <c r="H55" s="163" t="s">
        <v>108</v>
      </c>
      <c r="I55" s="186">
        <v>24.5</v>
      </c>
      <c r="J55" s="17"/>
      <c r="K55" s="725"/>
      <c r="L55" s="699"/>
      <c r="M55" s="724"/>
      <c r="N55" s="17"/>
      <c r="O55" s="17"/>
      <c r="P55" s="17"/>
      <c r="Q55" s="17"/>
      <c r="R55" s="17"/>
      <c r="S55" s="17"/>
      <c r="T55" s="17"/>
      <c r="U55" s="17"/>
      <c r="V55" s="17"/>
      <c r="W55" s="17"/>
      <c r="X55" s="17"/>
      <c r="Y55" s="17"/>
      <c r="Z55" s="17"/>
      <c r="AA55" s="17"/>
      <c r="AB55" s="17"/>
    </row>
    <row r="56" spans="1:30" ht="15.75" customHeight="1">
      <c r="A56" s="162" t="s">
        <v>1360</v>
      </c>
      <c r="B56" s="163" t="s">
        <v>105</v>
      </c>
      <c r="C56" s="152">
        <v>5</v>
      </c>
      <c r="D56" s="152">
        <v>1</v>
      </c>
      <c r="E56" s="152">
        <v>2</v>
      </c>
      <c r="F56" s="152">
        <v>10</v>
      </c>
      <c r="G56" s="163" t="s">
        <v>478</v>
      </c>
      <c r="H56" s="163" t="s">
        <v>52</v>
      </c>
      <c r="I56" s="186" t="s">
        <v>342</v>
      </c>
      <c r="J56" s="17"/>
      <c r="K56" s="725"/>
      <c r="L56" s="699"/>
      <c r="M56" s="724"/>
      <c r="N56" s="17"/>
      <c r="O56" s="17"/>
      <c r="P56" s="17"/>
      <c r="Q56" s="17"/>
      <c r="R56" s="17"/>
      <c r="S56" s="17"/>
      <c r="T56" s="17"/>
      <c r="U56" s="17"/>
      <c r="V56" s="17"/>
      <c r="W56" s="17"/>
      <c r="X56" s="17"/>
      <c r="Y56" s="17"/>
      <c r="Z56" s="17"/>
      <c r="AA56" s="17"/>
      <c r="AB56" s="17"/>
    </row>
    <row r="57" spans="1:30" ht="15.75" customHeight="1">
      <c r="A57" s="162"/>
      <c r="B57" s="163"/>
      <c r="C57" s="152"/>
      <c r="D57" s="152"/>
      <c r="E57" s="152"/>
      <c r="F57" s="152"/>
      <c r="G57" s="163"/>
      <c r="H57" s="163"/>
      <c r="I57" s="186">
        <f t="shared" ref="I57:I65" si="2">IF(H57 = "PT-V","n/a",IF(H57 = "PT","n/a",IF(H57 = "RT","n/a",IF(OR(H57 = "Extern",H57 = "PT-ZZP"), "Please fill in", 0))))</f>
        <v>0</v>
      </c>
      <c r="J57" s="17"/>
      <c r="K57" s="725"/>
      <c r="L57" s="699"/>
      <c r="M57" s="724"/>
      <c r="N57" s="17"/>
      <c r="O57" s="17"/>
      <c r="P57" s="17"/>
      <c r="Q57" s="17"/>
      <c r="R57" s="17"/>
      <c r="S57" s="17"/>
      <c r="T57" s="17"/>
      <c r="U57" s="17"/>
      <c r="V57" s="17"/>
      <c r="W57" s="17"/>
      <c r="X57" s="17"/>
      <c r="Y57" s="17"/>
      <c r="Z57" s="17"/>
      <c r="AA57" s="17"/>
      <c r="AB57" s="17"/>
    </row>
    <row r="58" spans="1:30" ht="15.75" customHeight="1">
      <c r="A58" s="17"/>
      <c r="B58" s="163"/>
      <c r="C58" s="152"/>
      <c r="D58" s="152"/>
      <c r="E58" s="152"/>
      <c r="F58" s="152">
        <f>MSG!$E58*MSG!$C58</f>
        <v>0</v>
      </c>
      <c r="G58" s="163"/>
      <c r="H58" s="163"/>
      <c r="I58" s="186">
        <f t="shared" si="2"/>
        <v>0</v>
      </c>
      <c r="J58" s="17"/>
      <c r="K58" s="725"/>
      <c r="L58" s="699"/>
      <c r="M58" s="724"/>
      <c r="N58" s="17"/>
      <c r="O58" s="17"/>
      <c r="P58" s="17"/>
      <c r="Q58" s="17"/>
      <c r="R58" s="17"/>
      <c r="S58" s="17"/>
      <c r="T58" s="17"/>
      <c r="U58" s="17"/>
      <c r="V58" s="17"/>
      <c r="W58" s="17"/>
      <c r="X58" s="17"/>
      <c r="Y58" s="17"/>
      <c r="Z58" s="17"/>
      <c r="AA58" s="17"/>
      <c r="AB58" s="17"/>
    </row>
    <row r="59" spans="1:30" ht="15.75" customHeight="1">
      <c r="A59" s="162"/>
      <c r="B59" s="163"/>
      <c r="C59" s="152"/>
      <c r="D59" s="152"/>
      <c r="E59" s="152"/>
      <c r="F59" s="152">
        <f>MSG!$E59*MSG!$C59</f>
        <v>0</v>
      </c>
      <c r="G59" s="163"/>
      <c r="H59" s="163"/>
      <c r="I59" s="186">
        <f t="shared" si="2"/>
        <v>0</v>
      </c>
      <c r="J59" s="17"/>
      <c r="K59" s="725"/>
      <c r="L59" s="699"/>
      <c r="M59" s="724"/>
      <c r="N59" s="17"/>
      <c r="O59" s="17"/>
      <c r="P59" s="17"/>
      <c r="Q59" s="17"/>
      <c r="R59" s="17"/>
      <c r="S59" s="17"/>
      <c r="T59" s="17"/>
      <c r="U59" s="17"/>
      <c r="V59" s="17"/>
      <c r="W59" s="17"/>
      <c r="X59" s="17"/>
      <c r="Y59" s="17"/>
      <c r="Z59" s="17"/>
      <c r="AA59" s="17"/>
      <c r="AB59" s="17"/>
    </row>
    <row r="60" spans="1:30" ht="15.75" customHeight="1">
      <c r="A60" s="162"/>
      <c r="B60" s="163"/>
      <c r="C60" s="152"/>
      <c r="D60" s="152"/>
      <c r="E60" s="152"/>
      <c r="F60" s="152">
        <f>MSG!$E60*MSG!$C60</f>
        <v>0</v>
      </c>
      <c r="G60" s="163"/>
      <c r="H60" s="163"/>
      <c r="I60" s="186">
        <f t="shared" si="2"/>
        <v>0</v>
      </c>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52">
        <f>MSG!$E61*MSG!$C61</f>
        <v>0</v>
      </c>
      <c r="G61" s="163"/>
      <c r="H61" s="163"/>
      <c r="I61" s="186">
        <f t="shared" si="2"/>
        <v>0</v>
      </c>
      <c r="J61" s="17"/>
      <c r="K61" s="725"/>
      <c r="L61" s="699"/>
      <c r="M61" s="724"/>
      <c r="N61" s="17"/>
      <c r="O61" s="17"/>
      <c r="P61" s="17"/>
      <c r="Q61" s="17"/>
      <c r="R61" s="17"/>
      <c r="S61" s="17"/>
      <c r="T61" s="17"/>
      <c r="U61" s="17"/>
      <c r="V61" s="17"/>
      <c r="W61" s="17"/>
      <c r="X61" s="17"/>
      <c r="Y61" s="17"/>
      <c r="Z61" s="17"/>
      <c r="AA61" s="17"/>
      <c r="AB61" s="17"/>
    </row>
    <row r="62" spans="1:30" ht="15.75" customHeight="1">
      <c r="A62" s="17"/>
      <c r="B62" s="163"/>
      <c r="C62" s="85"/>
      <c r="D62" s="85"/>
      <c r="E62" s="152"/>
      <c r="F62" s="152">
        <f>MSG!$E62*MSG!$C62</f>
        <v>0</v>
      </c>
      <c r="G62" s="17"/>
      <c r="H62" s="163"/>
      <c r="I62" s="186">
        <f t="shared" si="2"/>
        <v>0</v>
      </c>
      <c r="J62" s="17"/>
      <c r="K62" s="725"/>
      <c r="L62" s="699"/>
      <c r="M62" s="724"/>
      <c r="N62" s="17"/>
      <c r="O62" s="17"/>
      <c r="P62" s="17"/>
      <c r="Q62" s="17"/>
      <c r="R62" s="17"/>
      <c r="S62" s="17"/>
      <c r="T62" s="17"/>
      <c r="U62" s="17"/>
      <c r="V62" s="17"/>
      <c r="W62" s="17"/>
      <c r="X62" s="17"/>
      <c r="Y62" s="17"/>
      <c r="Z62" s="17"/>
      <c r="AA62" s="17"/>
      <c r="AB62" s="17"/>
    </row>
    <row r="63" spans="1:30" ht="15.75" customHeight="1">
      <c r="A63" s="17"/>
      <c r="B63" s="163"/>
      <c r="C63" s="85"/>
      <c r="D63" s="85"/>
      <c r="E63" s="152"/>
      <c r="F63" s="152">
        <f>MSG!$E63*MSG!$C63</f>
        <v>0</v>
      </c>
      <c r="G63" s="17"/>
      <c r="H63" s="163"/>
      <c r="I63" s="186">
        <f t="shared" si="2"/>
        <v>0</v>
      </c>
      <c r="J63" s="17"/>
      <c r="K63" s="725"/>
      <c r="L63" s="699"/>
      <c r="M63" s="724"/>
      <c r="N63" s="17"/>
      <c r="O63" s="17"/>
      <c r="P63" s="17"/>
      <c r="Q63" s="17"/>
      <c r="R63" s="17"/>
      <c r="S63" s="17"/>
      <c r="T63" s="17"/>
      <c r="U63" s="17"/>
      <c r="V63" s="17"/>
      <c r="W63" s="17"/>
      <c r="X63" s="17"/>
      <c r="Y63" s="17"/>
      <c r="Z63" s="17"/>
      <c r="AA63" s="17"/>
      <c r="AB63" s="17"/>
    </row>
    <row r="64" spans="1:30" ht="15.75" customHeight="1">
      <c r="A64" s="17"/>
      <c r="B64" s="163"/>
      <c r="C64" s="85"/>
      <c r="D64" s="85"/>
      <c r="E64" s="152"/>
      <c r="F64" s="152">
        <f>MSG!$E64*MSG!$C64</f>
        <v>0</v>
      </c>
      <c r="G64" s="17"/>
      <c r="H64" s="163"/>
      <c r="I64" s="186">
        <f t="shared" si="2"/>
        <v>0</v>
      </c>
      <c r="J64" s="17"/>
      <c r="K64" s="725"/>
      <c r="L64" s="699"/>
      <c r="M64" s="724"/>
      <c r="N64" s="17"/>
      <c r="O64" s="17"/>
      <c r="P64" s="17"/>
      <c r="Q64" s="17"/>
      <c r="R64" s="17"/>
      <c r="S64" s="17"/>
      <c r="T64" s="17"/>
      <c r="U64" s="17"/>
      <c r="V64" s="17"/>
      <c r="W64" s="17"/>
      <c r="X64" s="17"/>
      <c r="Y64" s="17"/>
      <c r="Z64" s="17"/>
      <c r="AA64" s="17"/>
      <c r="AB64" s="17"/>
    </row>
    <row r="65" spans="1:30" ht="15.75" customHeight="1">
      <c r="A65" s="167"/>
      <c r="B65" s="163"/>
      <c r="C65" s="556"/>
      <c r="D65" s="557"/>
      <c r="E65" s="558"/>
      <c r="F65" s="558">
        <f>MSG!$E65*MSG!$C65</f>
        <v>0</v>
      </c>
      <c r="G65" s="158"/>
      <c r="H65" s="158"/>
      <c r="I65" s="232">
        <f t="shared" si="2"/>
        <v>0</v>
      </c>
      <c r="J65" s="554"/>
      <c r="K65" s="726"/>
      <c r="L65" s="717"/>
      <c r="M65" s="727"/>
      <c r="N65" s="17"/>
      <c r="O65" s="17"/>
      <c r="P65" s="17"/>
      <c r="Q65" s="17"/>
      <c r="R65" s="17"/>
      <c r="S65" s="17"/>
      <c r="T65" s="17"/>
      <c r="U65" s="17"/>
      <c r="V65" s="17"/>
      <c r="W65" s="17"/>
      <c r="X65" s="17"/>
      <c r="Y65" s="17"/>
      <c r="Z65" s="17"/>
      <c r="AA65" s="17"/>
      <c r="AB65" s="17"/>
    </row>
    <row r="66" spans="1:30"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row>
    <row r="67" spans="1:30" ht="15.75" customHeight="1">
      <c r="A67" s="560" t="s">
        <v>382</v>
      </c>
      <c r="B67" s="17"/>
      <c r="C67" s="17"/>
      <c r="D67" s="17"/>
      <c r="E67" s="17"/>
      <c r="F67" s="17"/>
      <c r="G67" s="17"/>
      <c r="H67" s="17"/>
      <c r="I67" s="169"/>
      <c r="J67" s="169"/>
      <c r="K67" s="169"/>
      <c r="L67" s="169"/>
      <c r="M67" s="17"/>
      <c r="N67" s="17"/>
      <c r="O67" s="17"/>
      <c r="P67" s="17"/>
      <c r="Q67" s="17"/>
      <c r="R67" s="17"/>
      <c r="S67" s="17"/>
      <c r="T67" s="17"/>
      <c r="U67" s="17"/>
      <c r="V67" s="17"/>
      <c r="W67" s="17"/>
      <c r="X67" s="17"/>
      <c r="Y67" s="17"/>
      <c r="Z67" s="17"/>
      <c r="AA67" s="17"/>
      <c r="AB67" s="17"/>
      <c r="AC67" s="17"/>
      <c r="AD67" s="17"/>
    </row>
    <row r="68" spans="1:30" ht="15.75" customHeight="1">
      <c r="A68" s="170" t="s">
        <v>358</v>
      </c>
      <c r="B68" s="161" t="s">
        <v>383</v>
      </c>
      <c r="C68" s="161" t="s">
        <v>384</v>
      </c>
      <c r="D68" s="161" t="s">
        <v>385</v>
      </c>
      <c r="E68" s="161" t="s">
        <v>386</v>
      </c>
      <c r="F68" s="161" t="s">
        <v>387</v>
      </c>
      <c r="G68" s="161" t="s">
        <v>388</v>
      </c>
      <c r="H68" s="161" t="s">
        <v>365</v>
      </c>
      <c r="I68" s="16" t="s">
        <v>389</v>
      </c>
      <c r="J68" s="728" t="s">
        <v>390</v>
      </c>
      <c r="K68" s="729"/>
      <c r="L68" s="729"/>
      <c r="M68" s="729"/>
      <c r="N68" s="730"/>
      <c r="O68" s="712" t="s">
        <v>322</v>
      </c>
      <c r="P68" s="713"/>
      <c r="Q68" s="17"/>
      <c r="R68" s="17"/>
      <c r="S68" s="17"/>
      <c r="T68" s="17"/>
      <c r="U68" s="17"/>
      <c r="V68" s="17"/>
      <c r="W68" s="17"/>
      <c r="X68" s="17"/>
      <c r="Y68" s="17"/>
      <c r="Z68" s="17"/>
      <c r="AA68" s="17"/>
    </row>
    <row r="69" spans="1:30" ht="15.75" customHeight="1">
      <c r="A69" s="162" t="s">
        <v>1361</v>
      </c>
      <c r="B69" s="17" t="s">
        <v>92</v>
      </c>
      <c r="C69" s="85">
        <v>3</v>
      </c>
      <c r="D69" s="152">
        <v>12</v>
      </c>
      <c r="E69" s="151">
        <v>1</v>
      </c>
      <c r="F69" s="180">
        <v>12</v>
      </c>
      <c r="G69" s="151">
        <v>0</v>
      </c>
      <c r="H69" s="179">
        <v>7.5</v>
      </c>
      <c r="I69" s="179" t="s">
        <v>1362</v>
      </c>
      <c r="J69" s="731"/>
      <c r="K69" s="699"/>
      <c r="L69" s="699"/>
      <c r="M69" s="699"/>
      <c r="N69" s="724"/>
      <c r="O69" s="732" t="s">
        <v>395</v>
      </c>
      <c r="P69" s="733"/>
      <c r="Q69" s="17"/>
      <c r="R69" s="17"/>
      <c r="S69" s="17"/>
      <c r="T69" s="17"/>
      <c r="U69" s="17"/>
      <c r="V69" s="17"/>
      <c r="W69" s="17"/>
      <c r="X69" s="17"/>
      <c r="Y69" s="17"/>
      <c r="Z69" s="17"/>
      <c r="AA69" s="17"/>
    </row>
    <row r="70" spans="1:30" ht="15.75" customHeight="1">
      <c r="A70" s="17" t="s">
        <v>1361</v>
      </c>
      <c r="B70" s="17" t="s">
        <v>92</v>
      </c>
      <c r="C70" s="85">
        <v>3</v>
      </c>
      <c r="D70" s="152">
        <v>12</v>
      </c>
      <c r="E70" s="151">
        <v>1</v>
      </c>
      <c r="F70" s="180">
        <v>12</v>
      </c>
      <c r="G70" s="151">
        <v>0</v>
      </c>
      <c r="H70" s="179">
        <v>24.5</v>
      </c>
      <c r="I70" s="179" t="s">
        <v>1363</v>
      </c>
      <c r="J70" s="725"/>
      <c r="K70" s="699"/>
      <c r="L70" s="699"/>
      <c r="M70" s="699"/>
      <c r="N70" s="724"/>
      <c r="O70" s="725"/>
      <c r="P70" s="699"/>
      <c r="Q70" s="17"/>
      <c r="R70" s="17"/>
      <c r="S70" s="17"/>
      <c r="T70" s="17"/>
      <c r="U70" s="17"/>
      <c r="V70" s="17"/>
      <c r="W70" s="17"/>
      <c r="X70" s="17"/>
      <c r="Y70" s="17"/>
      <c r="Z70" s="17"/>
      <c r="AA70" s="17"/>
    </row>
    <row r="71" spans="1:30" ht="15.75" customHeight="1">
      <c r="A71" s="17" t="s">
        <v>1364</v>
      </c>
      <c r="B71" s="17" t="s">
        <v>92</v>
      </c>
      <c r="C71" s="85">
        <v>1</v>
      </c>
      <c r="D71" s="152">
        <v>1</v>
      </c>
      <c r="E71" s="151">
        <v>1</v>
      </c>
      <c r="F71" s="180">
        <v>1</v>
      </c>
      <c r="G71" s="151">
        <v>0</v>
      </c>
      <c r="H71" s="179">
        <v>482.6</v>
      </c>
      <c r="I71" s="179" t="s">
        <v>1365</v>
      </c>
      <c r="J71" s="725"/>
      <c r="K71" s="699"/>
      <c r="L71" s="699"/>
      <c r="M71" s="699"/>
      <c r="N71" s="724"/>
      <c r="O71" s="725"/>
      <c r="P71" s="699"/>
      <c r="Q71" s="17"/>
      <c r="R71" s="17"/>
      <c r="S71" s="17"/>
      <c r="T71" s="17"/>
      <c r="U71" s="17"/>
      <c r="V71" s="17"/>
      <c r="W71" s="17"/>
      <c r="X71" s="17"/>
      <c r="Y71" s="17"/>
      <c r="Z71" s="17"/>
      <c r="AA71" s="17"/>
    </row>
    <row r="72" spans="1:30" ht="15.75" customHeight="1">
      <c r="A72" s="162" t="s">
        <v>1366</v>
      </c>
      <c r="B72" s="17" t="s">
        <v>92</v>
      </c>
      <c r="C72" s="85">
        <v>1</v>
      </c>
      <c r="D72" s="152">
        <v>12</v>
      </c>
      <c r="E72" s="151">
        <v>1</v>
      </c>
      <c r="F72" s="180">
        <v>12</v>
      </c>
      <c r="G72" s="151">
        <v>0</v>
      </c>
      <c r="H72" s="179">
        <v>50</v>
      </c>
      <c r="I72" s="179" t="s">
        <v>1367</v>
      </c>
      <c r="J72" s="725"/>
      <c r="K72" s="699"/>
      <c r="L72" s="699"/>
      <c r="M72" s="699"/>
      <c r="N72" s="724"/>
      <c r="O72" s="725"/>
      <c r="P72" s="699"/>
      <c r="Q72" s="17"/>
      <c r="R72" s="17"/>
      <c r="S72" s="17"/>
      <c r="T72" s="17"/>
      <c r="U72" s="17"/>
      <c r="V72" s="17"/>
      <c r="W72" s="17"/>
      <c r="X72" s="17"/>
      <c r="Y72" s="17"/>
      <c r="Z72" s="17"/>
      <c r="AA72" s="17"/>
    </row>
    <row r="73" spans="1:30" ht="15.75" customHeight="1">
      <c r="A73" s="17" t="s">
        <v>1368</v>
      </c>
      <c r="B73" s="17" t="s">
        <v>92</v>
      </c>
      <c r="C73" s="85">
        <v>2</v>
      </c>
      <c r="D73" s="152">
        <v>20</v>
      </c>
      <c r="E73" s="151">
        <v>1</v>
      </c>
      <c r="F73" s="180">
        <f>MSG!$D73*MSG!$E73</f>
        <v>20</v>
      </c>
      <c r="G73" s="151"/>
      <c r="H73" s="179">
        <v>0</v>
      </c>
      <c r="I73" s="179"/>
      <c r="J73" s="725"/>
      <c r="K73" s="699"/>
      <c r="L73" s="699"/>
      <c r="M73" s="699"/>
      <c r="N73" s="724"/>
      <c r="O73" s="725"/>
      <c r="P73" s="699"/>
      <c r="Q73" s="17"/>
      <c r="R73" s="17"/>
      <c r="S73" s="17"/>
      <c r="T73" s="17"/>
      <c r="U73" s="17"/>
      <c r="V73" s="17"/>
      <c r="W73" s="17"/>
      <c r="X73" s="17"/>
      <c r="Y73" s="17"/>
      <c r="Z73" s="17"/>
      <c r="AA73" s="17"/>
    </row>
    <row r="74" spans="1:30" ht="15.75" customHeight="1">
      <c r="A74" s="162"/>
      <c r="B74" s="17"/>
      <c r="C74" s="85"/>
      <c r="D74" s="152"/>
      <c r="E74" s="151"/>
      <c r="F74" s="180">
        <f>MSG!$D74*MSG!$E74</f>
        <v>0</v>
      </c>
      <c r="G74" s="151"/>
      <c r="H74" s="179" t="str">
        <f>IF(MSG!$B74= "","-",IF(MSG!$B74= "External","Specify location tariff", "Campus buy-off"))</f>
        <v>-</v>
      </c>
      <c r="I74" s="179"/>
      <c r="J74" s="725"/>
      <c r="K74" s="699"/>
      <c r="L74" s="699"/>
      <c r="M74" s="699"/>
      <c r="N74" s="724"/>
      <c r="O74" s="725"/>
      <c r="P74" s="699"/>
      <c r="Q74" s="17"/>
      <c r="R74" s="17"/>
      <c r="S74" s="17"/>
      <c r="T74" s="17"/>
      <c r="U74" s="17"/>
      <c r="V74" s="17"/>
      <c r="W74" s="17"/>
      <c r="X74" s="17"/>
      <c r="Y74" s="17"/>
      <c r="Z74" s="17"/>
      <c r="AA74" s="17"/>
    </row>
    <row r="75" spans="1:30" ht="15.75" customHeight="1">
      <c r="A75" s="17"/>
      <c r="B75" s="17"/>
      <c r="C75" s="85"/>
      <c r="D75" s="152"/>
      <c r="E75" s="151"/>
      <c r="F75" s="180">
        <f>MSG!$D75*MSG!$E75</f>
        <v>0</v>
      </c>
      <c r="G75" s="151"/>
      <c r="H75" s="179" t="str">
        <f>IF(MSG!$B75= "","-",IF(MSG!$B75= "External","Specify location tariff", "Campus buy-off"))</f>
        <v>-</v>
      </c>
      <c r="I75" s="179"/>
      <c r="J75" s="725"/>
      <c r="K75" s="699"/>
      <c r="L75" s="699"/>
      <c r="M75" s="699"/>
      <c r="N75" s="724"/>
      <c r="O75" s="725"/>
      <c r="P75" s="699"/>
      <c r="Q75" s="17"/>
      <c r="R75" s="17"/>
      <c r="S75" s="17"/>
      <c r="T75" s="17"/>
      <c r="U75" s="17"/>
      <c r="V75" s="17"/>
      <c r="W75" s="17"/>
      <c r="X75" s="17"/>
      <c r="Y75" s="17"/>
      <c r="Z75" s="17"/>
      <c r="AA75" s="17"/>
    </row>
    <row r="76" spans="1:30" ht="15.75" customHeight="1">
      <c r="A76" s="162"/>
      <c r="B76" s="17"/>
      <c r="C76" s="85"/>
      <c r="D76" s="152"/>
      <c r="E76" s="151"/>
      <c r="F76" s="180">
        <f>MSG!$D76*MSG!$E76</f>
        <v>0</v>
      </c>
      <c r="G76" s="151"/>
      <c r="H76" s="179" t="str">
        <f>IF(MSG!$B76= "","-",IF(MSG!$B76= "External","Specify location tariff", "Campus buy-off"))</f>
        <v>-</v>
      </c>
      <c r="I76" s="179"/>
      <c r="J76" s="725"/>
      <c r="K76" s="699"/>
      <c r="L76" s="699"/>
      <c r="M76" s="699"/>
      <c r="N76" s="724"/>
      <c r="O76" s="725"/>
      <c r="P76" s="699"/>
      <c r="Q76" s="17"/>
      <c r="R76" s="17"/>
      <c r="S76" s="17"/>
      <c r="T76" s="17"/>
      <c r="U76" s="17"/>
      <c r="V76" s="17"/>
      <c r="W76" s="17"/>
      <c r="X76" s="17"/>
      <c r="Y76" s="17"/>
      <c r="Z76" s="17"/>
      <c r="AA76" s="17"/>
    </row>
    <row r="77" spans="1:30" ht="15.75" customHeight="1">
      <c r="A77" s="17"/>
      <c r="B77" s="17"/>
      <c r="C77" s="85"/>
      <c r="D77" s="152"/>
      <c r="E77" s="151"/>
      <c r="F77" s="180">
        <f>MSG!$D77*MSG!$E77</f>
        <v>0</v>
      </c>
      <c r="G77" s="151"/>
      <c r="H77" s="179" t="str">
        <f>IF(MSG!$B77= "","-",IF(MSG!$B77= "External","Specify location tariff", "Campus buy-off"))</f>
        <v>-</v>
      </c>
      <c r="I77" s="179"/>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151"/>
      <c r="F78" s="180">
        <f>MSG!$D78*MSG!$E78</f>
        <v>0</v>
      </c>
      <c r="G78" s="151"/>
      <c r="H78" s="179" t="str">
        <f>IF(MSG!$B78= "","-",IF(MSG!$B78=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151"/>
      <c r="F79" s="180">
        <f>MSG!$D79*MSG!$E79</f>
        <v>0</v>
      </c>
      <c r="G79" s="151"/>
      <c r="H79" s="179" t="str">
        <f>IF(MSG!$B79= "","-",IF(MSG!$B79=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MSG!$D80*MSG!$E80</f>
        <v>0</v>
      </c>
      <c r="G80" s="151"/>
      <c r="H80" s="179" t="str">
        <f>IF(MSG!$B80= "","-",IF(MSG!$B80=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MSG!$D81*MSG!$E81</f>
        <v>0</v>
      </c>
      <c r="G81" s="151"/>
      <c r="H81" s="179" t="str">
        <f>IF(MSG!$B81= "","-",IF(MSG!$B81=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MSG!$D82*MSG!$E82</f>
        <v>0</v>
      </c>
      <c r="G82" s="151"/>
      <c r="H82" s="179" t="str">
        <f>IF(MSG!$B82= "","-",IF(MSG!$B82=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MSG!$D83*MSG!$E83</f>
        <v>0</v>
      </c>
      <c r="G83" s="151"/>
      <c r="H83" s="179" t="str">
        <f>IF(MSG!$B83= "","-",IF(MSG!$B83=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67"/>
      <c r="B84" s="17"/>
      <c r="C84" s="557"/>
      <c r="D84" s="558"/>
      <c r="E84" s="556"/>
      <c r="F84" s="555">
        <f>MSG!$D84*MSG!$E84</f>
        <v>0</v>
      </c>
      <c r="G84" s="556"/>
      <c r="H84" s="557" t="str">
        <f>IF(MSG!$B84= "","-",IF(MSG!$B84= "External","Specify location tariff", "Campus buy-off"))</f>
        <v>-</v>
      </c>
      <c r="I84" s="561"/>
      <c r="J84" s="726"/>
      <c r="K84" s="717"/>
      <c r="L84" s="717"/>
      <c r="M84" s="717"/>
      <c r="N84" s="727"/>
      <c r="O84" s="725"/>
      <c r="P84" s="699"/>
      <c r="Q84" s="17"/>
      <c r="R84" s="17"/>
      <c r="S84" s="17"/>
      <c r="T84" s="17"/>
      <c r="U84" s="17"/>
      <c r="V84" s="17"/>
      <c r="W84" s="17"/>
      <c r="X84" s="17"/>
      <c r="Y84" s="17"/>
      <c r="Z84" s="17"/>
      <c r="AA84" s="17"/>
    </row>
    <row r="85" spans="1:30" ht="15.75" customHeight="1">
      <c r="A85" s="16"/>
      <c r="B85" s="17"/>
      <c r="C85" s="17"/>
      <c r="D85" s="17"/>
      <c r="E85" s="17"/>
      <c r="F85" s="17"/>
      <c r="G85" s="17"/>
      <c r="H85" s="17"/>
      <c r="I85" s="17"/>
      <c r="J85" s="17"/>
      <c r="K85" s="17"/>
      <c r="L85" s="17"/>
      <c r="M85" s="17"/>
      <c r="N85" s="17"/>
      <c r="O85" s="17">
        <v>0</v>
      </c>
      <c r="P85" s="17"/>
      <c r="Q85" s="17"/>
      <c r="R85" s="17"/>
      <c r="S85" s="17"/>
      <c r="T85" s="17"/>
      <c r="U85" s="17"/>
      <c r="V85" s="17"/>
      <c r="W85" s="17"/>
      <c r="X85" s="17"/>
      <c r="Y85" s="17"/>
      <c r="Z85" s="17"/>
      <c r="AA85" s="17"/>
      <c r="AB85" s="17"/>
      <c r="AC85" s="17"/>
      <c r="AD85" s="17"/>
    </row>
    <row r="86" spans="1:30" ht="15.75" customHeight="1">
      <c r="A86" s="16"/>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row>
    <row r="87" spans="1:30" ht="15.75" customHeight="1">
      <c r="A87" s="560" t="s">
        <v>404</v>
      </c>
      <c r="B87" s="17"/>
      <c r="C87" s="180"/>
      <c r="D87" s="85"/>
      <c r="E87" s="85"/>
      <c r="F87" s="85"/>
      <c r="G87" s="85"/>
      <c r="H87" s="85"/>
      <c r="I87" s="85"/>
      <c r="J87" s="85"/>
      <c r="K87" s="85"/>
      <c r="L87" s="181"/>
      <c r="M87" s="169"/>
      <c r="N87" s="17"/>
      <c r="O87" s="17"/>
      <c r="P87" s="17"/>
      <c r="Q87" s="17"/>
      <c r="R87" s="17"/>
      <c r="S87" s="17"/>
      <c r="T87" s="17"/>
      <c r="U87" s="17"/>
      <c r="V87" s="17"/>
      <c r="W87" s="17"/>
      <c r="X87" s="17"/>
      <c r="Y87" s="17"/>
      <c r="Z87" s="17"/>
      <c r="AA87" s="17"/>
      <c r="AB87" s="17"/>
      <c r="AC87" s="17"/>
      <c r="AD87" s="17"/>
    </row>
    <row r="88" spans="1:30" ht="15" customHeight="1">
      <c r="A88" s="16" t="s">
        <v>405</v>
      </c>
      <c r="B88" s="16" t="s">
        <v>406</v>
      </c>
      <c r="C88" s="16" t="s">
        <v>407</v>
      </c>
      <c r="D88" s="16" t="s">
        <v>408</v>
      </c>
      <c r="E88" s="16" t="s">
        <v>409</v>
      </c>
      <c r="F88" s="16" t="s">
        <v>410</v>
      </c>
      <c r="G88" s="16" t="s">
        <v>389</v>
      </c>
      <c r="H88" s="714" t="s">
        <v>390</v>
      </c>
      <c r="I88" s="715"/>
      <c r="J88" s="712" t="s">
        <v>322</v>
      </c>
      <c r="K88" s="713"/>
      <c r="L88" s="17"/>
      <c r="M88" s="17"/>
      <c r="N88" s="17"/>
      <c r="O88" s="17"/>
      <c r="P88" s="163"/>
      <c r="Q88" s="16"/>
      <c r="R88" s="17"/>
      <c r="S88" s="182"/>
      <c r="T88" s="17"/>
      <c r="U88" s="17"/>
      <c r="V88" s="17"/>
      <c r="W88" s="20">
        <f>SUM(F89:F101)</f>
        <v>4630</v>
      </c>
      <c r="X88" s="17"/>
      <c r="Y88" s="17"/>
      <c r="Z88" s="17"/>
      <c r="AA88" s="17"/>
      <c r="AB88" s="17"/>
    </row>
    <row r="89" spans="1:30" ht="14.25" customHeight="1">
      <c r="A89" s="183" t="s">
        <v>1369</v>
      </c>
      <c r="B89" s="183" t="s">
        <v>508</v>
      </c>
      <c r="C89" s="186">
        <v>1750</v>
      </c>
      <c r="D89" s="277">
        <v>5</v>
      </c>
      <c r="E89" s="185">
        <v>350</v>
      </c>
      <c r="F89" s="186">
        <v>350</v>
      </c>
      <c r="G89" s="179"/>
      <c r="H89" s="716"/>
      <c r="I89" s="699"/>
      <c r="J89" s="718" t="s">
        <v>413</v>
      </c>
      <c r="K89" s="713"/>
      <c r="L89" s="17"/>
      <c r="M89" s="17"/>
      <c r="N89" s="17"/>
      <c r="O89" s="17"/>
      <c r="P89" s="17"/>
      <c r="Q89" s="187"/>
      <c r="R89" s="17"/>
      <c r="S89" s="17"/>
      <c r="T89" s="17"/>
      <c r="U89" s="17"/>
      <c r="V89" s="17"/>
      <c r="W89" s="17"/>
      <c r="X89" s="17"/>
      <c r="Y89" s="17"/>
      <c r="Z89" s="17"/>
      <c r="AA89" s="17"/>
      <c r="AB89" s="17"/>
    </row>
    <row r="90" spans="1:30" ht="15.75" customHeight="1">
      <c r="A90" s="183" t="s">
        <v>1369</v>
      </c>
      <c r="B90" s="183" t="s">
        <v>508</v>
      </c>
      <c r="C90" s="186">
        <v>1750</v>
      </c>
      <c r="D90" s="277">
        <v>5</v>
      </c>
      <c r="E90" s="185">
        <v>350</v>
      </c>
      <c r="F90" s="186">
        <v>350</v>
      </c>
      <c r="G90" s="179"/>
      <c r="H90" s="699"/>
      <c r="I90" s="699"/>
      <c r="J90" s="719"/>
      <c r="K90" s="720"/>
      <c r="L90" s="17"/>
      <c r="M90" s="17"/>
      <c r="N90" s="17"/>
      <c r="O90" s="17"/>
      <c r="P90" s="17"/>
      <c r="Q90" s="17"/>
      <c r="R90" s="17"/>
      <c r="S90" s="17"/>
      <c r="T90" s="17"/>
      <c r="U90" s="17"/>
      <c r="V90" s="17"/>
      <c r="W90" s="17"/>
      <c r="X90" s="17"/>
      <c r="Y90" s="17"/>
      <c r="Z90" s="17"/>
      <c r="AA90" s="17"/>
      <c r="AB90" s="17"/>
    </row>
    <row r="91" spans="1:30" ht="15.75" customHeight="1">
      <c r="A91" s="183" t="s">
        <v>1369</v>
      </c>
      <c r="B91" s="183" t="s">
        <v>508</v>
      </c>
      <c r="C91" s="186">
        <v>1750</v>
      </c>
      <c r="D91" s="277">
        <v>5</v>
      </c>
      <c r="E91" s="185">
        <v>350</v>
      </c>
      <c r="F91" s="186">
        <v>350</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83" t="s">
        <v>1113</v>
      </c>
      <c r="B92" s="183" t="s">
        <v>508</v>
      </c>
      <c r="C92" s="186">
        <v>30</v>
      </c>
      <c r="D92" s="277">
        <v>5</v>
      </c>
      <c r="E92" s="185">
        <v>30</v>
      </c>
      <c r="F92" s="186">
        <v>30</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83" t="s">
        <v>1370</v>
      </c>
      <c r="B93" s="183" t="s">
        <v>636</v>
      </c>
      <c r="C93" s="186">
        <v>1500</v>
      </c>
      <c r="D93" s="267"/>
      <c r="E93" s="184"/>
      <c r="F93" s="186">
        <v>1500</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83" t="s">
        <v>1371</v>
      </c>
      <c r="B94" s="183" t="s">
        <v>636</v>
      </c>
      <c r="C94" s="186">
        <v>250</v>
      </c>
      <c r="D94" s="267"/>
      <c r="E94" s="184"/>
      <c r="F94" s="186">
        <v>250</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83" t="s">
        <v>1372</v>
      </c>
      <c r="B95" s="183" t="s">
        <v>636</v>
      </c>
      <c r="C95" s="186">
        <v>200</v>
      </c>
      <c r="D95" s="267"/>
      <c r="E95" s="184"/>
      <c r="F95" s="186">
        <v>200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83" t="s">
        <v>1373</v>
      </c>
      <c r="B96" s="183" t="s">
        <v>636</v>
      </c>
      <c r="C96" s="186">
        <v>100</v>
      </c>
      <c r="D96" s="280"/>
      <c r="E96" s="184"/>
      <c r="F96" s="186">
        <v>100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83" t="s">
        <v>1374</v>
      </c>
      <c r="B97" s="183" t="s">
        <v>636</v>
      </c>
      <c r="C97" s="186">
        <v>1250</v>
      </c>
      <c r="D97" s="280"/>
      <c r="E97" s="184"/>
      <c r="F97" s="186">
        <v>1250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83" t="s">
        <v>1375</v>
      </c>
      <c r="B98" s="183" t="s">
        <v>636</v>
      </c>
      <c r="C98" s="186">
        <v>250</v>
      </c>
      <c r="D98" s="280"/>
      <c r="E98" s="184"/>
      <c r="F98" s="186">
        <v>250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83"/>
      <c r="B99" s="183"/>
      <c r="C99" s="186"/>
      <c r="D99" s="280"/>
      <c r="E99" s="184"/>
      <c r="F99" s="186"/>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c r="D100" s="179"/>
      <c r="E100" s="151"/>
      <c r="F100" s="189"/>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c r="D101" s="179"/>
      <c r="E101" s="151"/>
      <c r="F101" s="189"/>
      <c r="G101" s="179"/>
      <c r="H101" s="717"/>
      <c r="I101" s="717"/>
      <c r="J101" s="721"/>
      <c r="K101" s="722"/>
      <c r="L101" s="17"/>
      <c r="M101" s="17"/>
      <c r="N101" s="17"/>
      <c r="O101" s="17"/>
      <c r="P101" s="17"/>
      <c r="Q101" s="17"/>
      <c r="R101" s="17"/>
      <c r="S101" s="17"/>
      <c r="T101" s="17"/>
      <c r="U101" s="17"/>
      <c r="V101" s="17"/>
      <c r="W101" s="17"/>
      <c r="X101" s="17"/>
      <c r="Y101" s="17"/>
      <c r="Z101" s="17"/>
      <c r="AA101" s="17"/>
      <c r="AB101" s="17"/>
    </row>
    <row r="102" spans="1:30" ht="15.75" customHeight="1">
      <c r="A102" s="16"/>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row>
    <row r="103" spans="1:30" ht="15.75" customHeight="1">
      <c r="A103" s="16"/>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711"/>
      <c r="C111" s="699"/>
      <c r="D111" s="699"/>
      <c r="E111" s="699"/>
      <c r="F111" s="699"/>
      <c r="G111" s="699"/>
      <c r="H111" s="699"/>
      <c r="I111" s="17"/>
      <c r="J111" s="17"/>
      <c r="K111" s="17"/>
      <c r="L111" s="17"/>
      <c r="M111" s="17"/>
      <c r="N111" s="17"/>
      <c r="O111" s="17"/>
      <c r="P111" s="711"/>
      <c r="Q111" s="699"/>
      <c r="R111" s="699"/>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711"/>
      <c r="Q112" s="699"/>
      <c r="R112" s="699"/>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711"/>
      <c r="N119" s="699"/>
      <c r="O119" s="699"/>
      <c r="P119" s="711"/>
      <c r="Q119" s="699"/>
      <c r="R119" s="699"/>
      <c r="S119" s="699"/>
      <c r="T119" s="699"/>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711"/>
      <c r="N120" s="699"/>
      <c r="O120" s="699"/>
      <c r="P120" s="711"/>
      <c r="Q120" s="699"/>
      <c r="R120" s="699"/>
      <c r="S120" s="699"/>
      <c r="T120" s="699"/>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699"/>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699"/>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711"/>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711"/>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699"/>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row>
    <row r="151" spans="1:30" ht="15.75" customHeight="1">
      <c r="A151" s="17"/>
      <c r="B151" s="711"/>
      <c r="C151" s="699"/>
      <c r="D151" s="17"/>
      <c r="E151" s="17"/>
      <c r="F151" s="17"/>
      <c r="G151" s="17"/>
      <c r="H151" s="17"/>
      <c r="I151" s="17"/>
      <c r="J151" s="17"/>
      <c r="K151" s="17"/>
      <c r="L151" s="17"/>
      <c r="M151" s="711"/>
      <c r="N151" s="699"/>
      <c r="O151" s="699"/>
      <c r="P151" s="711"/>
      <c r="Q151" s="699"/>
      <c r="R151" s="699"/>
      <c r="S151" s="699"/>
      <c r="T151" s="699"/>
      <c r="U151" s="17"/>
      <c r="V151" s="17"/>
      <c r="W151" s="17"/>
      <c r="X151" s="17"/>
      <c r="Y151" s="17"/>
      <c r="Z151" s="17"/>
      <c r="AA151" s="17"/>
      <c r="AB151" s="17"/>
      <c r="AC151" s="17"/>
      <c r="AD151" s="17"/>
    </row>
    <row r="152" spans="1:30" ht="15.75" customHeight="1">
      <c r="A152" s="17"/>
      <c r="B152" s="711"/>
      <c r="C152" s="699"/>
      <c r="D152" s="17"/>
      <c r="E152" s="17"/>
      <c r="F152" s="17"/>
      <c r="G152" s="17"/>
      <c r="H152" s="17"/>
      <c r="I152" s="17"/>
      <c r="J152" s="17"/>
      <c r="K152" s="17"/>
      <c r="L152" s="17"/>
      <c r="M152" s="711"/>
      <c r="N152" s="699"/>
      <c r="O152" s="699"/>
      <c r="P152" s="711"/>
      <c r="Q152" s="699"/>
      <c r="R152" s="699"/>
      <c r="S152" s="699"/>
      <c r="T152" s="699"/>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5"/>
    <mergeCell ref="J68:N68"/>
    <mergeCell ref="O68:P68"/>
    <mergeCell ref="J69:N84"/>
    <mergeCell ref="O69:P84"/>
    <mergeCell ref="J88:K88"/>
    <mergeCell ref="H88:I88"/>
    <mergeCell ref="H89:I101"/>
    <mergeCell ref="J89:K101"/>
    <mergeCell ref="B111:H111"/>
    <mergeCell ref="P111:R111"/>
    <mergeCell ref="P112:R112"/>
    <mergeCell ref="P113:R113"/>
    <mergeCell ref="M120:O120"/>
    <mergeCell ref="M121:O121"/>
    <mergeCell ref="M119:O119"/>
    <mergeCell ref="M122:O122"/>
    <mergeCell ref="M123:O123"/>
    <mergeCell ref="M124:O124"/>
    <mergeCell ref="M125:O125"/>
    <mergeCell ref="M151:O151"/>
    <mergeCell ref="M143:O143"/>
    <mergeCell ref="M144:O144"/>
    <mergeCell ref="M145:O145"/>
    <mergeCell ref="M154:O154"/>
    <mergeCell ref="M146:O146"/>
    <mergeCell ref="M147:O147"/>
    <mergeCell ref="M148:O148"/>
    <mergeCell ref="B151:C151"/>
    <mergeCell ref="B152:C152"/>
    <mergeCell ref="B153:C153"/>
    <mergeCell ref="B154:C154"/>
    <mergeCell ref="M152:O152"/>
    <mergeCell ref="M153:O153"/>
    <mergeCell ref="B158:C158"/>
    <mergeCell ref="B159:C159"/>
    <mergeCell ref="B160:C160"/>
    <mergeCell ref="B161:C161"/>
    <mergeCell ref="B162:C162"/>
    <mergeCell ref="B163:C163"/>
    <mergeCell ref="B164:C164"/>
    <mergeCell ref="B165:C165"/>
    <mergeCell ref="M159:O159"/>
    <mergeCell ref="M160:O160"/>
    <mergeCell ref="M161:O161"/>
    <mergeCell ref="M162:O162"/>
    <mergeCell ref="M163:O163"/>
    <mergeCell ref="M164:O164"/>
    <mergeCell ref="M165:O165"/>
    <mergeCell ref="B155:C155"/>
    <mergeCell ref="M155:O155"/>
    <mergeCell ref="B156:C156"/>
    <mergeCell ref="M156:O156"/>
    <mergeCell ref="B157:C157"/>
    <mergeCell ref="M157:O157"/>
    <mergeCell ref="M158:O158"/>
    <mergeCell ref="M126:O126"/>
    <mergeCell ref="M127:O127"/>
    <mergeCell ref="M128:O128"/>
    <mergeCell ref="M129:O129"/>
    <mergeCell ref="M130:O130"/>
    <mergeCell ref="M131:O131"/>
    <mergeCell ref="M134:O134"/>
    <mergeCell ref="M135:O135"/>
    <mergeCell ref="M136:O136"/>
    <mergeCell ref="M137:O137"/>
    <mergeCell ref="M138:O138"/>
    <mergeCell ref="M139:O139"/>
    <mergeCell ref="M140:O140"/>
    <mergeCell ref="M141:O141"/>
    <mergeCell ref="M142:O142"/>
    <mergeCell ref="P134:T134"/>
    <mergeCell ref="P135:T148"/>
    <mergeCell ref="P151:T151"/>
    <mergeCell ref="P152:T165"/>
    <mergeCell ref="P114:R114"/>
    <mergeCell ref="P115:R115"/>
    <mergeCell ref="P116:R116"/>
    <mergeCell ref="P117:R117"/>
    <mergeCell ref="P119:T119"/>
    <mergeCell ref="P120:T131"/>
  </mergeCells>
  <conditionalFormatting sqref="I54:I64">
    <cfRule type="containsText" dxfId="38" priority="1" operator="containsText" text="5">
      <formula>NOT(ISERROR(SEARCH(("5"),(I54))))</formula>
    </cfRule>
    <cfRule type="containsText" dxfId="37" priority="2" operator="containsText" text="42">
      <formula>NOT(ISERROR(SEARCH(("42"),(I54))))</formula>
    </cfRule>
    <cfRule type="containsText" dxfId="36" priority="3" operator="containsText" text="Please fill in">
      <formula>NOT(ISERROR(SEARCH(("Please fill in"),(I54))))</formula>
    </cfRule>
  </conditionalFormatting>
  <dataValidations count="4">
    <dataValidation type="list" allowBlank="1" showErrorMessage="1" sqref="B9" xr:uid="{00000000-0002-0000-1900-000001000000}">
      <formula1>"yes,no"</formula1>
    </dataValidation>
    <dataValidation type="list" allowBlank="1" sqref="G45:G49" xr:uid="{00000000-0002-0000-1900-000002000000}">
      <formula1>"yes,no"</formula1>
    </dataValidation>
    <dataValidation type="list" allowBlank="1" showErrorMessage="1" sqref="B69:B84" xr:uid="{00000000-0002-0000-1900-000003000000}">
      <formula1>MSG!LocationNames</formula1>
    </dataValidation>
    <dataValidation type="list" allowBlank="1" showErrorMessage="1" sqref="D45:D49 H54:H65" xr:uid="{00000000-0002-0000-1900-000004000000}">
      <formula1>MSG!TypesOfTrainers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900-000000000000}">
          <x14:formula1>
            <xm:f>Constants!$H$6:$H$12</xm:f>
          </x14:formula1>
          <xm:sqref>B54:B65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998"/>
  <sheetViews>
    <sheetView workbookViewId="0">
      <selection sqref="A1:C1"/>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1376</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c r="C2" s="102"/>
      <c r="D2" s="17"/>
      <c r="E2" s="103" t="s">
        <v>522</v>
      </c>
      <c r="F2" s="527"/>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4</v>
      </c>
      <c r="C3" s="530"/>
      <c r="D3" s="17"/>
      <c r="E3" s="106" t="s">
        <v>298</v>
      </c>
      <c r="F3" s="601"/>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37</v>
      </c>
      <c r="C7" s="17" t="s">
        <v>1377</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372.53433333333334</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SUM(IF(ISBLANK(Phoenix!$A$37:$A$41),0,1))</f>
        <v>2</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SUM(Phoenix!$B$37:$B$41)</f>
        <v>37</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Phoenix!LocationNames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SUMIF($B$70:$B$83,AD12,$F$70:$F$83)</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196</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SUMIFS(Phoenix!$F$54:$F$66,Phoenix!$B$54:$B$66, B$14,Phoenix!$H$54:$H$66,$A15)*(1+Constants!$B$7)</f>
        <v>0</v>
      </c>
      <c r="C15" s="17">
        <f>SUMIFS(Phoenix!$F$54:$F$66,Phoenix!$B$54:$B$66, C$14,Phoenix!$H$54:$H$66,$A15)</f>
        <v>0</v>
      </c>
      <c r="D15" s="17">
        <f>SUMIFS(Phoenix!$F$54:$F$66,Phoenix!$B$54:$B$66, D$14,Phoenix!$H$54:$H$66,$A15)*(1+Constants!$B$7)</f>
        <v>0</v>
      </c>
      <c r="E15" s="17">
        <f>SUMIFS(Phoenix!$F$54:$F$66,Phoenix!$B$54:$B$66, E$14,Phoenix!$H$54:$H$66,$A15)*(1+Constants!$B$7)</f>
        <v>0</v>
      </c>
      <c r="F15" s="17">
        <f>SUMIFS(Phoenix!$F$54:$F$66,Phoenix!$B$54:$B$66, F$14,Phoenix!$H$54:$H$66,$A15)*(1+Constants!$B$7)</f>
        <v>0</v>
      </c>
      <c r="G15" s="117" t="s">
        <v>319</v>
      </c>
      <c r="H15" s="17">
        <f>SUMIF(Phoenix!$B$70:$B$84,"&lt;&gt;External",Phoenix!$F$70:$F$84)</f>
        <v>196</v>
      </c>
      <c r="I15" s="118">
        <f>SUMIF(Phoenix!$B$70:$B$84,"External",Phoenix!$F$70:$F$84)</f>
        <v>0</v>
      </c>
      <c r="J15" s="119">
        <f>SUM(Phoenix!$F$89:$F$97)</f>
        <v>382.67166666666662</v>
      </c>
      <c r="K15" s="120">
        <f>IF(OR(ISBLANK(B7),ISBLANK(B9)), "ERROR",MAX(MIN(J15,B7*Constants!B14)-Constants!B13*B7,0)*IF(B9="yes",Constants!B15,IF(B9="no",Constants!B16,0)))</f>
        <v>10.1373333333333</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16660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SUMIFS(Phoenix!$F$54:$F$66,Phoenix!$B$54:$B$66, B$14,Phoenix!$H$54:$H$66,$A16)*(1+Constants!$B$9)</f>
        <v>0</v>
      </c>
      <c r="C16" s="17">
        <f>SUMIFS(Phoenix!$F$54:$F$66,Phoenix!$B$54:$B$66, C$14,Phoenix!$H$54:$H$66,$A16)</f>
        <v>0</v>
      </c>
      <c r="D16" s="17">
        <f>SUMIFS(Phoenix!$F$54:$F$66,Phoenix!$B$54:$B$66, D$14,Phoenix!$H$54:$H$66,$A16)*(1+Constants!$B$9)</f>
        <v>0</v>
      </c>
      <c r="E16" s="17">
        <f>SUMIFS(Phoenix!$F$54:$F$66,Phoenix!$B$54:$B$66, E$14,Phoenix!$H$54:$H$66,$A16)*(1+Constants!$B$9)</f>
        <v>0</v>
      </c>
      <c r="F16" s="17">
        <f>SUMIFS(Phoenix!$F$54:$F$66,Phoenix!$B$54:$B$66, F$14,Phoenix!$H$54:$H$66,$A16)*(1+Constants!$B$9)</f>
        <v>0</v>
      </c>
      <c r="G16" s="117" t="s">
        <v>35</v>
      </c>
      <c r="H16" s="122">
        <f>SUM(AD15:CA15)</f>
        <v>16660</v>
      </c>
      <c r="I16" s="120">
        <f t="array" ref="I16">SUM(IF(Phoenix!$B$70:$B$84="External",Phoenix!$F$70:$F$84*Phoenix!$H$70:$H$84,0))</f>
        <v>0</v>
      </c>
      <c r="J16" s="123"/>
      <c r="K16" s="124"/>
      <c r="L16" s="121" t="s">
        <v>60</v>
      </c>
      <c r="M16" s="120">
        <f>J15-K15</f>
        <v>372.53433333333334</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SUMIFS(Phoenix!$F$54:$F$66,Phoenix!$B$54:$B$66, B$14,Phoenix!$H$54:$H$66,$A17)*(1+Constants!$B$7)</f>
        <v>0</v>
      </c>
      <c r="C17" s="17">
        <f>SUMIFS(Phoenix!$F$54:$F$66,Phoenix!$B$54:$B$66, C$14,Phoenix!$H$54:$H$66,$A17)</f>
        <v>0</v>
      </c>
      <c r="D17" s="17">
        <f>SUMIFS(Phoenix!$F$54:$F$66,Phoenix!$B$54:$B$66, D$14,Phoenix!$H$54:$H$66,$A17)*(1+Constants!$B$7)</f>
        <v>0</v>
      </c>
      <c r="E17" s="17">
        <f>SUMIFS(Phoenix!$F$54:$F$66,Phoenix!$B$54:$B$66, E$14,Phoenix!$H$54:$H$66,$A17)*(1+Constants!$B$7)</f>
        <v>0</v>
      </c>
      <c r="F17" s="17">
        <f>SUMIFS(Phoenix!$F$54:$F$66,Phoenix!$B$54:$B$66, F$14,Phoenix!$H$54:$H$66,$A17)*(1+Constants!$B$7)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SUMIFS(Phoenix!$F$54:$F$66,Phoenix!$B$54:$B$66, B$14,Phoenix!$H$54:$H$66,$A18)</f>
        <v>0</v>
      </c>
      <c r="C18" s="17">
        <f>SUMIFS(Phoenix!$F$54:$F$66,Phoenix!$B$54:$B$66, C$14,Phoenix!$H$54:$H$66,$A18)</f>
        <v>0</v>
      </c>
      <c r="D18" s="17">
        <f>SUMIFS(Phoenix!$F$54:$F$66,Phoenix!$B$54:$B$66, D$14,Phoenix!$H$54:$H$66,$A18)</f>
        <v>0</v>
      </c>
      <c r="E18" s="17">
        <f>SUMIFS(Phoenix!$F$54:$F$66,Phoenix!$B$54:$B$66, E$14,Phoenix!$H$54:$H$66,$A18)</f>
        <v>336</v>
      </c>
      <c r="F18" s="17">
        <f>SUMIFS(Phoenix!$F$54:$F$66,Phoenix!$B$54:$B$66, F$14,Phoenix!$H$54:$H$66,$A18)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SUMIFS(Phoenix!$F$54:$F$66,Phoenix!$B$54:$B$66, B$14,Phoenix!$H$54:$H$66,$A19)</f>
        <v>0</v>
      </c>
      <c r="C19" s="17">
        <f>SUMIFS(Phoenix!$F$54:$F$66,Phoenix!$B$54:$B$66, C$14,Phoenix!$H$54:$H$66,$A19)</f>
        <v>0</v>
      </c>
      <c r="D19" s="17">
        <f>SUMIFS(Phoenix!$F$54:$F$66,Phoenix!$B$54:$B$66, D$14,Phoenix!$H$54:$H$66,$A19)</f>
        <v>0</v>
      </c>
      <c r="E19" s="17">
        <f>SUMIFS(Phoenix!$F$54:$F$66,Phoenix!$B$54:$B$66, E$14,Phoenix!$H$54:$H$66,$A19)</f>
        <v>0</v>
      </c>
      <c r="F19" s="17">
        <f>SUMIFS(Phoenix!$F$54:$F$66,Phoenix!$B$54:$B$66, F$14,Phoenix!$H$54:$H$66,$A19)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SUM(IF(Phoenix!$B$54:$B$66=B$14,IF(Phoenix!$H$54:$H$66="PT-ZZP",Phoenix!$F$54:$F$66*Phoenix!$I$54:$I$66*(1+Constants!$B$7),0),0))</f>
        <v>0</v>
      </c>
      <c r="C20" s="122">
        <f t="array" ref="C20">SUM(IF(Phoenix!$B$54:$B$66=C$14,IF(Phoenix!$H$54:$H$66="PT-ZZP",Phoenix!$F$54:$F$66*Phoenix!$I$54:$I$66,0),0))</f>
        <v>0</v>
      </c>
      <c r="D20" s="122">
        <f t="array" ref="D20">SUM(IF(Phoenix!$B$54:$B$66=D$14,IF(Phoenix!$H$54:$H$66="PT-ZZP",Phoenix!$F$54:$F$66*Phoenix!$I$54:$I$66*(1+Constants!$B$7),0),0))</f>
        <v>0</v>
      </c>
      <c r="E20" s="122">
        <f t="array" ref="E20">SUM(IF(Phoenix!$B$54:$B$66=E$14,IF(Phoenix!$H$54:$H$66="PT-ZZP",Phoenix!$F$54:$F$66*Phoenix!$I$54:$I$66*(1+Constants!$B$7),0),0))</f>
        <v>0</v>
      </c>
      <c r="F20" s="122">
        <f t="array" ref="F20">SUM(IF(Phoenix!$B$54:$B$66=F$14,IF(Phoenix!$H$54:$H$66="PT-ZZP",Phoenix!$F$54:$F$66*Phoenix!$I$54:$I$66*(1+Constants!$B$7),0),0))</f>
        <v>0</v>
      </c>
      <c r="G20" s="125"/>
      <c r="H20" s="17"/>
      <c r="I20" s="118"/>
      <c r="J20" s="123"/>
      <c r="K20" s="126"/>
      <c r="L20" s="121" t="s">
        <v>6</v>
      </c>
      <c r="M20" s="120">
        <f>SUM(M14:M19)</f>
        <v>372.53433333333334</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SUM(IF(Phoenix!$B$54:$B$66=B$14,IF(Phoenix!$H$54:$H$66="Extern",Phoenix!$F$54:$F$66*Phoenix!$I$54:$I$66,0),0))</f>
        <v>0</v>
      </c>
      <c r="C21" s="122">
        <f t="array" ref="C21">SUM(IF(Phoenix!$B$54:$B$66=C$14,IF(Phoenix!$H$54:$H$66="Extern",Phoenix!$F$54:$F$66*Phoenix!$I$54:$I$66,0),0))</f>
        <v>0</v>
      </c>
      <c r="D21" s="122">
        <f t="array" ref="D21">SUM(IF(Phoenix!$B$54:$B$66=D$14,IF(Phoenix!$H$54:$H$66="Extern",Phoenix!$F$54:$F$66*Phoenix!$I$54:$I$66,0),0))</f>
        <v>0</v>
      </c>
      <c r="E21" s="122">
        <f t="array" ref="E21">SUM(IF(Phoenix!$B$54:$B$66=E$14,IF(Phoenix!$H$54:$H$66="Extern",Phoenix!$F$54:$F$66*Phoenix!$I$54:$I$66,0),0))</f>
        <v>0</v>
      </c>
      <c r="F21" s="120">
        <f t="array" ref="F21">SUM(IF(Phoenix!$B$54:$B$66=F$14,IF(Phoenix!$H$54:$H$66="Extern",Phoenix!$F$54:$F$66*Phoenix!$I$54:$I$66,0),0))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Phoenix!$F$54:$F$66,Phoenix!$B$54:$B$66,"Mentorship",Phoenix!$H$54:$H$66,"PT-V")*Constants!B8+SUMIFS(Phoenix!$F$54:$F$66,Phoenix!$B$54:$B$66,"Mentorship",Phoenix!$H$54:$H$66,"PT")*Constants!B6+SUMPRODUCT(IF(Phoenix!$B$54:$B$66="Mentorship",IF(Phoenix!$H$54:$H$66="PT-ZZP",Phoenix!$F$54:$F$66*Phoenix!$I$54:$I$66,0)))</f>
        <v>0</v>
      </c>
    </row>
    <row r="23" spans="1:31" ht="15" customHeight="1">
      <c r="A23" s="133" t="s">
        <v>321</v>
      </c>
      <c r="B23" s="552"/>
      <c r="C23" s="552"/>
      <c r="D23" s="552"/>
      <c r="E23" s="552">
        <f>SUMIF(Phoenix!$B$54:$B$66,"External Trainer Course",Phoenix!$I$54:$I$66)</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1378</v>
      </c>
      <c r="B37" s="147">
        <v>20</v>
      </c>
      <c r="C37" s="146">
        <v>2</v>
      </c>
      <c r="D37" s="146">
        <v>42</v>
      </c>
      <c r="E37" s="146" t="s">
        <v>1379</v>
      </c>
      <c r="F37" s="148" t="s">
        <v>1318</v>
      </c>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t="s">
        <v>1380</v>
      </c>
      <c r="B38" s="147">
        <v>17</v>
      </c>
      <c r="C38" s="146">
        <v>2</v>
      </c>
      <c r="D38" s="146">
        <v>42</v>
      </c>
      <c r="E38" s="155" t="s">
        <v>52</v>
      </c>
      <c r="F38" s="154" t="s">
        <v>1318</v>
      </c>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7"/>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c r="B45" s="85"/>
      <c r="C45" s="150"/>
      <c r="D45" s="150"/>
      <c r="E45" s="152"/>
      <c r="F45" s="152"/>
      <c r="G45" s="17"/>
      <c r="H45" s="153"/>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c r="E46" s="151"/>
      <c r="F46" s="152"/>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162" t="s">
        <v>1378</v>
      </c>
      <c r="B54" s="163" t="s">
        <v>105</v>
      </c>
      <c r="C54" s="154">
        <v>42</v>
      </c>
      <c r="D54" s="163" t="s">
        <v>440</v>
      </c>
      <c r="E54" s="163" t="s">
        <v>352</v>
      </c>
      <c r="F54" s="17">
        <v>168</v>
      </c>
      <c r="G54" s="164" t="s">
        <v>1381</v>
      </c>
      <c r="H54" s="163" t="s">
        <v>52</v>
      </c>
      <c r="I54" s="186" t="str">
        <f t="shared" ref="I54:I55" si="2">IF(H54 = "PT-V","n/a",IF(H54 = "PT","n/a",IF(H54 = "RT","n/a",IF(OR(H54 = "Extern",H54 = "PT-ZZP"), "Please fill in", 0))))</f>
        <v>n/a</v>
      </c>
      <c r="J54" s="17"/>
      <c r="K54" s="723"/>
      <c r="L54" s="699"/>
      <c r="M54" s="724"/>
      <c r="N54" s="17"/>
      <c r="O54" s="17"/>
      <c r="P54" s="17"/>
      <c r="Q54" s="17"/>
      <c r="R54" s="17"/>
      <c r="S54" s="17"/>
      <c r="T54" s="17"/>
      <c r="U54" s="17"/>
      <c r="V54" s="17"/>
      <c r="W54" s="17"/>
      <c r="X54" s="17"/>
      <c r="Y54" s="17"/>
      <c r="Z54" s="17"/>
      <c r="AA54" s="17"/>
      <c r="AB54" s="17"/>
    </row>
    <row r="55" spans="1:30" ht="15.75" customHeight="1">
      <c r="A55" s="17" t="s">
        <v>1380</v>
      </c>
      <c r="B55" s="163" t="s">
        <v>105</v>
      </c>
      <c r="C55" s="154">
        <v>42</v>
      </c>
      <c r="D55" s="163" t="s">
        <v>440</v>
      </c>
      <c r="E55" s="163" t="s">
        <v>352</v>
      </c>
      <c r="F55" s="17">
        <v>168</v>
      </c>
      <c r="G55" s="164" t="s">
        <v>1382</v>
      </c>
      <c r="H55" s="163" t="s">
        <v>52</v>
      </c>
      <c r="I55" s="186" t="str">
        <f t="shared" si="2"/>
        <v>n/a</v>
      </c>
      <c r="J55" s="17"/>
      <c r="K55" s="725"/>
      <c r="L55" s="699"/>
      <c r="M55" s="724"/>
      <c r="N55" s="17"/>
      <c r="O55" s="17"/>
      <c r="P55" s="17"/>
      <c r="Q55" s="17"/>
      <c r="R55" s="17"/>
      <c r="S55" s="17"/>
      <c r="T55" s="17"/>
      <c r="U55" s="17"/>
      <c r="V55" s="17"/>
      <c r="W55" s="17"/>
      <c r="X55" s="17"/>
      <c r="Y55" s="17"/>
      <c r="Z55" s="17"/>
      <c r="AA55" s="17"/>
      <c r="AB55" s="17"/>
    </row>
    <row r="56" spans="1:30" ht="14.25" customHeight="1">
      <c r="A56" s="162"/>
      <c r="B56" s="163"/>
      <c r="C56" s="152"/>
      <c r="D56" s="152"/>
      <c r="E56" s="152"/>
      <c r="F56" s="152"/>
      <c r="G56" s="163"/>
      <c r="H56" s="163"/>
      <c r="I56" s="186"/>
      <c r="J56" s="17"/>
      <c r="K56" s="725"/>
      <c r="L56" s="699"/>
      <c r="M56" s="724"/>
      <c r="N56" s="17"/>
      <c r="O56" s="17"/>
      <c r="P56" s="17"/>
      <c r="Q56" s="17"/>
      <c r="R56" s="17"/>
      <c r="S56" s="17"/>
      <c r="T56" s="17"/>
      <c r="U56" s="17"/>
      <c r="V56" s="17"/>
      <c r="W56" s="17"/>
      <c r="X56" s="17"/>
      <c r="Y56" s="17"/>
      <c r="Z56" s="17"/>
      <c r="AA56" s="17"/>
      <c r="AB56" s="17"/>
    </row>
    <row r="57" spans="1:30" ht="15.75" customHeight="1">
      <c r="A57" s="162"/>
      <c r="B57" s="163"/>
      <c r="C57" s="152"/>
      <c r="D57" s="152"/>
      <c r="E57" s="152"/>
      <c r="F57" s="152"/>
      <c r="G57" s="163"/>
      <c r="H57" s="163"/>
      <c r="I57" s="186"/>
      <c r="J57" s="17"/>
      <c r="K57" s="725"/>
      <c r="L57" s="699"/>
      <c r="M57" s="724"/>
      <c r="N57" s="17"/>
      <c r="O57" s="17"/>
      <c r="P57" s="17"/>
      <c r="Q57" s="17"/>
      <c r="R57" s="17"/>
      <c r="S57" s="17"/>
      <c r="T57" s="17"/>
      <c r="U57" s="17"/>
      <c r="V57" s="17"/>
      <c r="W57" s="17"/>
      <c r="X57" s="17"/>
      <c r="Y57" s="17"/>
      <c r="Z57" s="17"/>
      <c r="AA57" s="17"/>
      <c r="AB57" s="17"/>
    </row>
    <row r="58" spans="1:30" ht="15.75" customHeight="1">
      <c r="A58" s="162"/>
      <c r="B58" s="163"/>
      <c r="C58" s="152"/>
      <c r="D58" s="152"/>
      <c r="E58" s="152"/>
      <c r="F58" s="152"/>
      <c r="G58" s="163"/>
      <c r="H58" s="163"/>
      <c r="I58" s="186"/>
      <c r="J58" s="17"/>
      <c r="K58" s="725"/>
      <c r="L58" s="699"/>
      <c r="M58" s="724"/>
      <c r="N58" s="17"/>
      <c r="O58" s="17"/>
      <c r="P58" s="17"/>
      <c r="Q58" s="17"/>
      <c r="R58" s="17"/>
      <c r="S58" s="17"/>
      <c r="T58" s="17"/>
      <c r="U58" s="17"/>
      <c r="V58" s="17"/>
      <c r="W58" s="17"/>
      <c r="X58" s="17"/>
      <c r="Y58" s="17"/>
      <c r="Z58" s="17"/>
      <c r="AA58" s="17"/>
      <c r="AB58" s="17"/>
    </row>
    <row r="59" spans="1:30" ht="15.75" customHeight="1">
      <c r="A59" s="17"/>
      <c r="B59" s="163"/>
      <c r="C59" s="152"/>
      <c r="D59" s="152"/>
      <c r="E59" s="152"/>
      <c r="F59" s="152"/>
      <c r="G59" s="163"/>
      <c r="H59" s="163"/>
      <c r="I59" s="186"/>
      <c r="J59" s="17"/>
      <c r="K59" s="725"/>
      <c r="L59" s="699"/>
      <c r="M59" s="724"/>
      <c r="N59" s="17"/>
      <c r="O59" s="17"/>
      <c r="P59" s="17"/>
      <c r="Q59" s="17"/>
      <c r="R59" s="17"/>
      <c r="S59" s="17"/>
      <c r="T59" s="17"/>
      <c r="U59" s="17"/>
      <c r="V59" s="17"/>
      <c r="W59" s="17"/>
      <c r="X59" s="17"/>
      <c r="Y59" s="17"/>
      <c r="Z59" s="17"/>
      <c r="AA59" s="17"/>
      <c r="AB59" s="17"/>
    </row>
    <row r="60" spans="1:30" ht="15.75" customHeight="1">
      <c r="A60" s="162"/>
      <c r="B60" s="163"/>
      <c r="C60" s="152"/>
      <c r="D60" s="152"/>
      <c r="E60" s="152"/>
      <c r="F60" s="152"/>
      <c r="G60" s="163"/>
      <c r="H60" s="163"/>
      <c r="I60" s="186"/>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52"/>
      <c r="G61" s="163"/>
      <c r="H61" s="163"/>
      <c r="I61" s="186"/>
      <c r="J61" s="17"/>
      <c r="K61" s="725"/>
      <c r="L61" s="699"/>
      <c r="M61" s="724"/>
      <c r="N61" s="17"/>
      <c r="O61" s="17"/>
      <c r="P61" s="17"/>
      <c r="Q61" s="17"/>
      <c r="R61" s="17"/>
      <c r="S61" s="17"/>
      <c r="T61" s="17"/>
      <c r="U61" s="17"/>
      <c r="V61" s="17"/>
      <c r="W61" s="17"/>
      <c r="X61" s="17"/>
      <c r="Y61" s="17"/>
      <c r="Z61" s="17"/>
      <c r="AA61" s="17"/>
      <c r="AB61" s="17"/>
    </row>
    <row r="62" spans="1:30" ht="15.75" customHeight="1">
      <c r="A62" s="162"/>
      <c r="B62" s="163"/>
      <c r="C62" s="152"/>
      <c r="D62" s="152"/>
      <c r="E62" s="152"/>
      <c r="F62" s="152"/>
      <c r="G62" s="163"/>
      <c r="H62" s="163"/>
      <c r="I62" s="186"/>
      <c r="J62" s="17"/>
      <c r="K62" s="725"/>
      <c r="L62" s="699"/>
      <c r="M62" s="724"/>
      <c r="N62" s="17"/>
      <c r="O62" s="17"/>
      <c r="P62" s="17"/>
      <c r="Q62" s="17"/>
      <c r="R62" s="17"/>
      <c r="S62" s="17"/>
      <c r="T62" s="17"/>
      <c r="U62" s="17"/>
      <c r="V62" s="17"/>
      <c r="W62" s="17"/>
      <c r="X62" s="17"/>
      <c r="Y62" s="17"/>
      <c r="Z62" s="17"/>
      <c r="AA62" s="17"/>
      <c r="AB62" s="17"/>
    </row>
    <row r="63" spans="1:30" ht="15.75" customHeight="1">
      <c r="A63" s="17"/>
      <c r="B63" s="163"/>
      <c r="C63" s="85"/>
      <c r="D63" s="85"/>
      <c r="E63" s="152"/>
      <c r="F63" s="152"/>
      <c r="G63" s="17"/>
      <c r="H63" s="163"/>
      <c r="I63" s="186"/>
      <c r="J63" s="17"/>
      <c r="K63" s="725"/>
      <c r="L63" s="699"/>
      <c r="M63" s="724"/>
      <c r="N63" s="17"/>
      <c r="O63" s="17"/>
      <c r="P63" s="17"/>
      <c r="Q63" s="17"/>
      <c r="R63" s="17"/>
      <c r="S63" s="17"/>
      <c r="T63" s="17"/>
      <c r="U63" s="17"/>
      <c r="V63" s="17"/>
      <c r="W63" s="17"/>
      <c r="X63" s="17"/>
      <c r="Y63" s="17"/>
      <c r="Z63" s="17"/>
      <c r="AA63" s="17"/>
      <c r="AB63" s="17"/>
    </row>
    <row r="64" spans="1:30" ht="15.75" customHeight="1">
      <c r="A64" s="17"/>
      <c r="B64" s="163"/>
      <c r="C64" s="85"/>
      <c r="D64" s="85"/>
      <c r="E64" s="152"/>
      <c r="F64" s="152"/>
      <c r="G64" s="17"/>
      <c r="H64" s="163"/>
      <c r="I64" s="186"/>
      <c r="J64" s="17"/>
      <c r="K64" s="725"/>
      <c r="L64" s="699"/>
      <c r="M64" s="724"/>
      <c r="N64" s="17"/>
      <c r="O64" s="17"/>
      <c r="P64" s="17"/>
      <c r="Q64" s="17"/>
      <c r="R64" s="17"/>
      <c r="S64" s="17"/>
      <c r="T64" s="17"/>
      <c r="U64" s="17"/>
      <c r="V64" s="17"/>
      <c r="W64" s="17"/>
      <c r="X64" s="17"/>
      <c r="Y64" s="17"/>
      <c r="Z64" s="17"/>
      <c r="AA64" s="17"/>
      <c r="AB64" s="17"/>
    </row>
    <row r="65" spans="1:30" ht="15.75" customHeight="1">
      <c r="A65" s="17"/>
      <c r="B65" s="163"/>
      <c r="C65" s="85"/>
      <c r="D65" s="85"/>
      <c r="E65" s="152"/>
      <c r="F65" s="152"/>
      <c r="G65" s="17"/>
      <c r="H65" s="163"/>
      <c r="I65" s="186"/>
      <c r="J65" s="17"/>
      <c r="K65" s="725"/>
      <c r="L65" s="699"/>
      <c r="M65" s="724"/>
      <c r="N65" s="17"/>
      <c r="O65" s="17"/>
      <c r="P65" s="17"/>
      <c r="Q65" s="17"/>
      <c r="R65" s="17"/>
      <c r="S65" s="17"/>
      <c r="T65" s="17"/>
      <c r="U65" s="17"/>
      <c r="V65" s="17"/>
      <c r="W65" s="17"/>
      <c r="X65" s="17"/>
      <c r="Y65" s="17"/>
      <c r="Z65" s="17"/>
      <c r="AA65" s="17"/>
      <c r="AB65" s="17"/>
    </row>
    <row r="66" spans="1:30" ht="15.75" customHeight="1">
      <c r="A66" s="167"/>
      <c r="B66" s="163"/>
      <c r="C66" s="556"/>
      <c r="D66" s="557"/>
      <c r="E66" s="558"/>
      <c r="F66" s="558"/>
      <c r="G66" s="158"/>
      <c r="H66" s="158"/>
      <c r="I66" s="232"/>
      <c r="J66" s="554"/>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72" t="s">
        <v>1383</v>
      </c>
      <c r="B70" s="147" t="s">
        <v>82</v>
      </c>
      <c r="C70" s="147" t="s">
        <v>1306</v>
      </c>
      <c r="D70" s="154" t="s">
        <v>440</v>
      </c>
      <c r="E70" s="155">
        <v>42</v>
      </c>
      <c r="F70" s="156">
        <v>84</v>
      </c>
      <c r="G70" s="155">
        <v>3</v>
      </c>
      <c r="H70" s="173" t="s">
        <v>393</v>
      </c>
      <c r="I70" s="179"/>
      <c r="J70" s="731" t="s">
        <v>1384</v>
      </c>
      <c r="K70" s="699"/>
      <c r="L70" s="699"/>
      <c r="M70" s="699"/>
      <c r="N70" s="724"/>
      <c r="O70" s="732" t="s">
        <v>395</v>
      </c>
      <c r="P70" s="733"/>
      <c r="Q70" s="17"/>
      <c r="R70" s="17"/>
      <c r="S70" s="17"/>
      <c r="T70" s="17"/>
      <c r="U70" s="17"/>
      <c r="V70" s="17"/>
      <c r="W70" s="17"/>
      <c r="X70" s="17"/>
      <c r="Y70" s="17"/>
      <c r="Z70" s="17"/>
      <c r="AA70" s="17"/>
    </row>
    <row r="71" spans="1:30" ht="15.75" customHeight="1">
      <c r="A71" s="147" t="s">
        <v>1385</v>
      </c>
      <c r="B71" s="147" t="s">
        <v>82</v>
      </c>
      <c r="C71" s="147" t="s">
        <v>1103</v>
      </c>
      <c r="D71" s="154" t="s">
        <v>440</v>
      </c>
      <c r="E71" s="155">
        <v>42</v>
      </c>
      <c r="F71" s="147">
        <v>84</v>
      </c>
      <c r="G71" s="155">
        <v>4</v>
      </c>
      <c r="H71" s="173" t="s">
        <v>393</v>
      </c>
      <c r="I71" s="179"/>
      <c r="J71" s="725"/>
      <c r="K71" s="699"/>
      <c r="L71" s="699"/>
      <c r="M71" s="699"/>
      <c r="N71" s="724"/>
      <c r="O71" s="725"/>
      <c r="P71" s="699"/>
      <c r="Q71" s="17"/>
      <c r="R71" s="17"/>
      <c r="S71" s="17"/>
      <c r="T71" s="17"/>
      <c r="U71" s="17"/>
      <c r="V71" s="17"/>
      <c r="W71" s="17"/>
      <c r="X71" s="17"/>
      <c r="Y71" s="17"/>
      <c r="Z71" s="17"/>
      <c r="AA71" s="17"/>
    </row>
    <row r="72" spans="1:30" ht="15.75" customHeight="1">
      <c r="A72" s="172" t="s">
        <v>1386</v>
      </c>
      <c r="B72" s="147" t="s">
        <v>82</v>
      </c>
      <c r="C72" s="147" t="s">
        <v>1387</v>
      </c>
      <c r="D72" s="154" t="s">
        <v>1388</v>
      </c>
      <c r="E72" s="155">
        <v>2</v>
      </c>
      <c r="F72" s="147">
        <v>14</v>
      </c>
      <c r="G72" s="155">
        <v>0</v>
      </c>
      <c r="H72" s="173" t="s">
        <v>393</v>
      </c>
      <c r="I72" s="179"/>
      <c r="J72" s="725"/>
      <c r="K72" s="699"/>
      <c r="L72" s="699"/>
      <c r="M72" s="699"/>
      <c r="N72" s="724"/>
      <c r="O72" s="725"/>
      <c r="P72" s="699"/>
      <c r="Q72" s="17"/>
      <c r="R72" s="17"/>
      <c r="S72" s="17"/>
      <c r="T72" s="17"/>
      <c r="U72" s="17"/>
      <c r="V72" s="17"/>
      <c r="W72" s="17"/>
      <c r="X72" s="17"/>
      <c r="Y72" s="17"/>
      <c r="Z72" s="17"/>
      <c r="AA72" s="17"/>
    </row>
    <row r="73" spans="1:30" ht="15.75" customHeight="1">
      <c r="A73" s="147" t="s">
        <v>1389</v>
      </c>
      <c r="B73" s="147" t="s">
        <v>82</v>
      </c>
      <c r="C73" s="147" t="s">
        <v>1387</v>
      </c>
      <c r="D73" s="154" t="s">
        <v>1388</v>
      </c>
      <c r="E73" s="155">
        <v>2</v>
      </c>
      <c r="F73" s="147">
        <v>14</v>
      </c>
      <c r="G73" s="155">
        <v>0</v>
      </c>
      <c r="H73" s="173" t="s">
        <v>393</v>
      </c>
      <c r="I73" s="179"/>
      <c r="J73" s="725"/>
      <c r="K73" s="699"/>
      <c r="L73" s="699"/>
      <c r="M73" s="699"/>
      <c r="N73" s="724"/>
      <c r="O73" s="725"/>
      <c r="P73" s="699"/>
      <c r="Q73" s="17"/>
      <c r="R73" s="17"/>
      <c r="S73" s="17"/>
      <c r="T73" s="17"/>
      <c r="U73" s="17"/>
      <c r="V73" s="17"/>
      <c r="W73" s="17"/>
      <c r="X73" s="17"/>
      <c r="Y73" s="17"/>
      <c r="Z73" s="17"/>
      <c r="AA73" s="17"/>
    </row>
    <row r="74" spans="1:30" ht="15.75" customHeight="1">
      <c r="A74" s="162"/>
      <c r="B74" s="17"/>
      <c r="C74" s="85"/>
      <c r="D74" s="152"/>
      <c r="E74" s="151"/>
      <c r="F74" s="180">
        <f>Phoenix!$D74*Phoenix!$E74</f>
        <v>0</v>
      </c>
      <c r="G74" s="151"/>
      <c r="H74" s="179" t="str">
        <f>IF(Phoenix!$B74= "","-",IF(Phoenix!$B74= "External","Specify location tariff", "Campus buy-off"))</f>
        <v>-</v>
      </c>
      <c r="I74" s="179"/>
      <c r="J74" s="725"/>
      <c r="K74" s="699"/>
      <c r="L74" s="699"/>
      <c r="M74" s="699"/>
      <c r="N74" s="724"/>
      <c r="O74" s="725"/>
      <c r="P74" s="699"/>
      <c r="Q74" s="17"/>
      <c r="R74" s="17"/>
      <c r="S74" s="17"/>
      <c r="T74" s="17"/>
      <c r="U74" s="17"/>
      <c r="V74" s="17"/>
      <c r="W74" s="17"/>
      <c r="X74" s="17"/>
      <c r="Y74" s="17"/>
      <c r="Z74" s="17"/>
      <c r="AA74" s="17"/>
    </row>
    <row r="75" spans="1:30" ht="15.75" customHeight="1">
      <c r="A75" s="17"/>
      <c r="B75" s="17"/>
      <c r="C75" s="85"/>
      <c r="D75" s="152"/>
      <c r="E75" s="151"/>
      <c r="F75" s="180">
        <f>Phoenix!$D75*Phoenix!$E75</f>
        <v>0</v>
      </c>
      <c r="G75" s="151"/>
      <c r="H75" s="179" t="str">
        <f>IF(Phoenix!$B75= "","-",IF(Phoenix!$B75= "External","Specify location tariff", "Campus buy-off"))</f>
        <v>-</v>
      </c>
      <c r="I75" s="179"/>
      <c r="J75" s="725"/>
      <c r="K75" s="699"/>
      <c r="L75" s="699"/>
      <c r="M75" s="699"/>
      <c r="N75" s="724"/>
      <c r="O75" s="725"/>
      <c r="P75" s="699"/>
      <c r="Q75" s="17"/>
      <c r="R75" s="17"/>
      <c r="S75" s="17"/>
      <c r="T75" s="17"/>
      <c r="U75" s="17"/>
      <c r="V75" s="17"/>
      <c r="W75" s="17"/>
      <c r="X75" s="17"/>
      <c r="Y75" s="17"/>
      <c r="Z75" s="17"/>
      <c r="AA75" s="17"/>
    </row>
    <row r="76" spans="1:30" ht="15.75" customHeight="1">
      <c r="A76" s="162"/>
      <c r="B76" s="17"/>
      <c r="C76" s="85"/>
      <c r="D76" s="152"/>
      <c r="E76" s="151"/>
      <c r="F76" s="180">
        <f>Phoenix!$D76*Phoenix!$E76</f>
        <v>0</v>
      </c>
      <c r="G76" s="151"/>
      <c r="H76" s="179" t="str">
        <f>IF(Phoenix!$B76= "","-",IF(Phoenix!$B76= "External","Specify location tariff", "Campus buy-off"))</f>
        <v>-</v>
      </c>
      <c r="I76" s="179"/>
      <c r="J76" s="725"/>
      <c r="K76" s="699"/>
      <c r="L76" s="699"/>
      <c r="M76" s="699"/>
      <c r="N76" s="724"/>
      <c r="O76" s="725"/>
      <c r="P76" s="699"/>
      <c r="Q76" s="17"/>
      <c r="R76" s="17"/>
      <c r="S76" s="17"/>
      <c r="T76" s="17"/>
      <c r="U76" s="17"/>
      <c r="V76" s="17"/>
      <c r="W76" s="17"/>
      <c r="X76" s="17"/>
      <c r="Y76" s="17"/>
      <c r="Z76" s="17"/>
      <c r="AA76" s="17"/>
    </row>
    <row r="77" spans="1:30" ht="15.75" customHeight="1">
      <c r="A77" s="17"/>
      <c r="B77" s="17"/>
      <c r="C77" s="152"/>
      <c r="D77" s="152"/>
      <c r="E77" s="151"/>
      <c r="F77" s="180">
        <f>Phoenix!$D77*Phoenix!$E77</f>
        <v>0</v>
      </c>
      <c r="G77" s="151"/>
      <c r="H77" s="179" t="str">
        <f>IF(Phoenix!$B77= "","-",IF(Phoenix!$B77= "External","Specify location tariff", "Campus buy-off"))</f>
        <v>-</v>
      </c>
      <c r="I77" s="179"/>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151"/>
      <c r="F78" s="180">
        <f>Phoenix!$D78*Phoenix!$E78</f>
        <v>0</v>
      </c>
      <c r="G78" s="151"/>
      <c r="H78" s="179" t="str">
        <f>IF(Phoenix!$B78= "","-",IF(Phoenix!$B78=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23"/>
      <c r="E79" s="151"/>
      <c r="F79" s="180">
        <f>Phoenix!$C77*Phoenix!$E79</f>
        <v>0</v>
      </c>
      <c r="G79" s="151"/>
      <c r="H79" s="179" t="str">
        <f>IF(Phoenix!$B79= "","-",IF(Phoenix!$B79=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Phoenix!$D80*Phoenix!$E80</f>
        <v>0</v>
      </c>
      <c r="G80" s="151"/>
      <c r="H80" s="179" t="str">
        <f>IF(Phoenix!$B80= "","-",IF(Phoenix!$B80=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Phoenix!$D81*Phoenix!$E81</f>
        <v>0</v>
      </c>
      <c r="G81" s="151"/>
      <c r="H81" s="179" t="str">
        <f>IF(Phoenix!$B81= "","-",IF(Phoenix!$B81=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Phoenix!$D82*Phoenix!$E82</f>
        <v>0</v>
      </c>
      <c r="G82" s="151"/>
      <c r="H82" s="179" t="str">
        <f>IF(Phoenix!$B82= "","-",IF(Phoenix!$B82=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Phoenix!$D83*Phoenix!$E83</f>
        <v>0</v>
      </c>
      <c r="G83" s="151"/>
      <c r="H83" s="179" t="str">
        <f>IF(Phoenix!$B83= "","-",IF(Phoenix!$B83=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67"/>
      <c r="B84" s="17"/>
      <c r="C84" s="557"/>
      <c r="D84" s="558"/>
      <c r="E84" s="556"/>
      <c r="F84" s="555">
        <f>Phoenix!$D84*Phoenix!$E84</f>
        <v>0</v>
      </c>
      <c r="G84" s="556"/>
      <c r="H84" s="557" t="str">
        <f>IF(Phoenix!$B84= "","-",IF(Phoenix!$B84= "External","Specify location tariff", "Campus buy-off"))</f>
        <v>-</v>
      </c>
      <c r="I84" s="561"/>
      <c r="J84" s="726"/>
      <c r="K84" s="717"/>
      <c r="L84" s="717"/>
      <c r="M84" s="717"/>
      <c r="N84" s="727"/>
      <c r="O84" s="725"/>
      <c r="P84" s="699"/>
      <c r="Q84" s="17"/>
      <c r="R84" s="17"/>
      <c r="S84" s="17"/>
      <c r="T84" s="17"/>
      <c r="U84" s="17"/>
      <c r="V84" s="17"/>
      <c r="W84" s="17"/>
      <c r="X84" s="17"/>
      <c r="Y84" s="17"/>
      <c r="Z84" s="17"/>
      <c r="AA84" s="17"/>
    </row>
    <row r="85" spans="1:30" ht="15.75" customHeight="1">
      <c r="A85" s="16"/>
      <c r="B85" s="17"/>
      <c r="C85" s="17"/>
      <c r="D85" s="17"/>
      <c r="E85" s="17"/>
      <c r="F85" s="17"/>
      <c r="G85" s="17"/>
      <c r="H85" s="17"/>
      <c r="I85" s="17"/>
      <c r="J85" s="17"/>
      <c r="K85" s="17"/>
      <c r="L85" s="17"/>
      <c r="M85" s="17"/>
      <c r="N85" s="17"/>
      <c r="O85" s="17">
        <v>0</v>
      </c>
      <c r="P85" s="17"/>
      <c r="Q85" s="17"/>
      <c r="R85" s="17"/>
      <c r="S85" s="17"/>
      <c r="T85" s="17"/>
      <c r="U85" s="17"/>
      <c r="V85" s="17"/>
      <c r="W85" s="17"/>
      <c r="X85" s="17"/>
      <c r="Y85" s="17"/>
      <c r="Z85" s="17"/>
      <c r="AA85" s="17"/>
      <c r="AB85" s="17"/>
      <c r="AC85" s="17"/>
      <c r="AD85" s="17"/>
    </row>
    <row r="86" spans="1:30" ht="15.75" customHeight="1">
      <c r="A86" s="16"/>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row>
    <row r="87" spans="1:30" ht="15.75" customHeight="1">
      <c r="A87" s="560" t="s">
        <v>404</v>
      </c>
      <c r="B87" s="17"/>
      <c r="C87" s="180"/>
      <c r="D87" s="85"/>
      <c r="E87" s="85"/>
      <c r="F87" s="85"/>
      <c r="G87" s="85"/>
      <c r="H87" s="85"/>
      <c r="I87" s="85"/>
      <c r="J87" s="85"/>
      <c r="K87" s="85"/>
      <c r="L87" s="181"/>
      <c r="M87" s="169"/>
      <c r="N87" s="17"/>
      <c r="O87" s="17"/>
      <c r="P87" s="17"/>
      <c r="Q87" s="17"/>
      <c r="R87" s="17"/>
      <c r="S87" s="17"/>
      <c r="T87" s="17"/>
      <c r="U87" s="17"/>
      <c r="V87" s="17"/>
      <c r="W87" s="17"/>
      <c r="X87" s="17"/>
      <c r="Y87" s="17"/>
      <c r="Z87" s="17"/>
      <c r="AA87" s="17"/>
      <c r="AB87" s="17"/>
      <c r="AC87" s="17"/>
      <c r="AD87" s="17"/>
    </row>
    <row r="88" spans="1:30" ht="15" customHeight="1">
      <c r="A88" s="16" t="s">
        <v>405</v>
      </c>
      <c r="B88" s="16" t="s">
        <v>406</v>
      </c>
      <c r="C88" s="16" t="s">
        <v>407</v>
      </c>
      <c r="D88" s="16" t="s">
        <v>408</v>
      </c>
      <c r="E88" s="16" t="s">
        <v>409</v>
      </c>
      <c r="F88" s="16" t="s">
        <v>410</v>
      </c>
      <c r="G88" s="16" t="s">
        <v>389</v>
      </c>
      <c r="H88" s="714" t="s">
        <v>390</v>
      </c>
      <c r="I88" s="715"/>
      <c r="J88" s="712" t="s">
        <v>322</v>
      </c>
      <c r="K88" s="713"/>
      <c r="L88" s="17"/>
      <c r="M88" s="17"/>
      <c r="N88" s="17"/>
      <c r="O88" s="17"/>
      <c r="P88" s="163"/>
      <c r="Q88" s="16"/>
      <c r="R88" s="17"/>
      <c r="S88" s="182"/>
      <c r="T88" s="17"/>
      <c r="U88" s="17"/>
      <c r="V88" s="17"/>
      <c r="W88" s="20">
        <f>SUM(F89:F97)</f>
        <v>382.67166666666662</v>
      </c>
      <c r="X88" s="17"/>
      <c r="Y88" s="17"/>
      <c r="Z88" s="17"/>
      <c r="AA88" s="17"/>
      <c r="AB88" s="17"/>
    </row>
    <row r="89" spans="1:30" ht="14.25" customHeight="1">
      <c r="A89" s="183" t="s">
        <v>1390</v>
      </c>
      <c r="B89" s="183" t="s">
        <v>508</v>
      </c>
      <c r="C89" s="186">
        <v>199.95</v>
      </c>
      <c r="D89" s="185">
        <v>4</v>
      </c>
      <c r="E89" s="185">
        <v>2</v>
      </c>
      <c r="F89" s="186">
        <f t="shared" ref="F89:F97" si="3">C89*E89/D89</f>
        <v>99.974999999999994</v>
      </c>
      <c r="G89" s="179"/>
      <c r="H89" s="716"/>
      <c r="I89" s="699"/>
      <c r="J89" s="718" t="s">
        <v>413</v>
      </c>
      <c r="K89" s="713"/>
      <c r="L89" s="17"/>
      <c r="M89" s="17"/>
      <c r="N89" s="17"/>
      <c r="O89" s="17"/>
      <c r="P89" s="17"/>
      <c r="Q89" s="187"/>
      <c r="R89" s="17"/>
      <c r="S89" s="17"/>
      <c r="T89" s="17"/>
      <c r="U89" s="17"/>
      <c r="V89" s="17"/>
      <c r="W89" s="17"/>
      <c r="X89" s="17"/>
      <c r="Y89" s="17"/>
      <c r="Z89" s="17"/>
      <c r="AA89" s="17"/>
      <c r="AB89" s="17"/>
    </row>
    <row r="90" spans="1:30" ht="15.75" customHeight="1">
      <c r="A90" s="183" t="s">
        <v>1391</v>
      </c>
      <c r="B90" s="183" t="s">
        <v>508</v>
      </c>
      <c r="C90" s="165">
        <v>50</v>
      </c>
      <c r="D90" s="185">
        <v>4</v>
      </c>
      <c r="E90" s="185">
        <v>10</v>
      </c>
      <c r="F90" s="186">
        <f t="shared" si="3"/>
        <v>125</v>
      </c>
      <c r="G90" s="179"/>
      <c r="H90" s="699"/>
      <c r="I90" s="699"/>
      <c r="J90" s="719"/>
      <c r="K90" s="720"/>
      <c r="L90" s="17"/>
      <c r="M90" s="17"/>
      <c r="N90" s="17"/>
      <c r="O90" s="17"/>
      <c r="P90" s="17"/>
      <c r="Q90" s="17"/>
      <c r="R90" s="17"/>
      <c r="S90" s="17"/>
      <c r="T90" s="17"/>
      <c r="U90" s="17"/>
      <c r="V90" s="17"/>
      <c r="W90" s="17"/>
      <c r="X90" s="17"/>
      <c r="Y90" s="17"/>
      <c r="Z90" s="17"/>
      <c r="AA90" s="17"/>
      <c r="AB90" s="17"/>
    </row>
    <row r="91" spans="1:30" ht="15.75" customHeight="1">
      <c r="A91" s="17" t="s">
        <v>1352</v>
      </c>
      <c r="B91" s="17" t="s">
        <v>508</v>
      </c>
      <c r="C91" s="189">
        <v>25</v>
      </c>
      <c r="D91" s="332">
        <v>5</v>
      </c>
      <c r="E91" s="332">
        <v>1</v>
      </c>
      <c r="F91" s="186">
        <f t="shared" si="3"/>
        <v>5</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7" t="s">
        <v>1392</v>
      </c>
      <c r="B92" s="17" t="s">
        <v>636</v>
      </c>
      <c r="C92" s="189">
        <v>51.95</v>
      </c>
      <c r="D92" s="332">
        <v>3</v>
      </c>
      <c r="E92" s="332">
        <v>1</v>
      </c>
      <c r="F92" s="186">
        <f t="shared" si="3"/>
        <v>17.316666666666666</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7" t="s">
        <v>1393</v>
      </c>
      <c r="B93" s="17" t="s">
        <v>508</v>
      </c>
      <c r="C93" s="189">
        <v>127.95</v>
      </c>
      <c r="D93" s="332">
        <v>5</v>
      </c>
      <c r="E93" s="332">
        <v>2</v>
      </c>
      <c r="F93" s="186">
        <f t="shared" si="3"/>
        <v>51.18</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7" t="s">
        <v>1394</v>
      </c>
      <c r="B94" s="17" t="s">
        <v>508</v>
      </c>
      <c r="C94" s="189">
        <v>24.95</v>
      </c>
      <c r="D94" s="332">
        <v>5</v>
      </c>
      <c r="E94" s="332">
        <v>2</v>
      </c>
      <c r="F94" s="186">
        <f t="shared" si="3"/>
        <v>9.98</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7" t="s">
        <v>1395</v>
      </c>
      <c r="B95" s="17" t="s">
        <v>508</v>
      </c>
      <c r="C95" s="189">
        <v>100.95</v>
      </c>
      <c r="D95" s="332">
        <v>5</v>
      </c>
      <c r="E95" s="332">
        <v>2</v>
      </c>
      <c r="F95" s="186">
        <f t="shared" si="3"/>
        <v>40.380000000000003</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t="s">
        <v>1396</v>
      </c>
      <c r="B96" s="17" t="s">
        <v>508</v>
      </c>
      <c r="C96" s="189">
        <v>75.95</v>
      </c>
      <c r="D96" s="332">
        <v>5</v>
      </c>
      <c r="E96" s="332">
        <v>1</v>
      </c>
      <c r="F96" s="186">
        <f t="shared" si="3"/>
        <v>15.190000000000001</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7" t="s">
        <v>1397</v>
      </c>
      <c r="B97" s="17" t="s">
        <v>508</v>
      </c>
      <c r="C97" s="189">
        <v>55.95</v>
      </c>
      <c r="D97" s="332">
        <v>3</v>
      </c>
      <c r="E97" s="332">
        <v>1</v>
      </c>
      <c r="F97" s="186">
        <f t="shared" si="3"/>
        <v>18.650000000000002</v>
      </c>
      <c r="G97" s="179"/>
      <c r="H97" s="717"/>
      <c r="I97" s="717"/>
      <c r="J97" s="721"/>
      <c r="K97" s="722"/>
      <c r="L97" s="17"/>
      <c r="M97" s="17"/>
      <c r="N97" s="17"/>
      <c r="O97" s="17"/>
      <c r="P97" s="17"/>
      <c r="Q97" s="17"/>
      <c r="R97" s="17"/>
      <c r="S97" s="17"/>
      <c r="T97" s="17"/>
      <c r="U97" s="17"/>
      <c r="V97" s="17"/>
      <c r="W97" s="17"/>
      <c r="X97" s="17"/>
      <c r="Y97" s="17"/>
      <c r="Z97" s="17"/>
      <c r="AA97" s="17"/>
      <c r="AB97" s="17"/>
    </row>
    <row r="98" spans="1:30" ht="15.75" customHeight="1">
      <c r="A98" s="16"/>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row>
    <row r="99" spans="1:30" ht="15.75" customHeight="1">
      <c r="A99" s="16"/>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row>
    <row r="100" spans="1:30" ht="15.75" customHeight="1">
      <c r="A100" s="16"/>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row>
    <row r="101" spans="1:30"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row>
    <row r="102" spans="1:30"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row>
    <row r="103" spans="1:30"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711"/>
      <c r="C107" s="699"/>
      <c r="D107" s="699"/>
      <c r="E107" s="699"/>
      <c r="F107" s="699"/>
      <c r="G107" s="699"/>
      <c r="H107" s="699"/>
      <c r="I107" s="17"/>
      <c r="J107" s="17"/>
      <c r="K107" s="17"/>
      <c r="L107" s="17"/>
      <c r="M107" s="17"/>
      <c r="N107" s="17"/>
      <c r="O107" s="17"/>
      <c r="P107" s="711"/>
      <c r="Q107" s="699"/>
      <c r="R107" s="699"/>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711"/>
      <c r="Q108" s="699"/>
      <c r="R108" s="699"/>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711"/>
      <c r="Q109" s="699"/>
      <c r="R109" s="699"/>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711"/>
      <c r="Q110" s="699"/>
      <c r="R110" s="699"/>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711"/>
      <c r="Q111" s="699"/>
      <c r="R111" s="699"/>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711"/>
      <c r="Q112" s="699"/>
      <c r="R112" s="699"/>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711"/>
      <c r="N115" s="699"/>
      <c r="O115" s="699"/>
      <c r="P115" s="711"/>
      <c r="Q115" s="699"/>
      <c r="R115" s="699"/>
      <c r="S115" s="699"/>
      <c r="T115" s="699"/>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711"/>
      <c r="N116" s="699"/>
      <c r="O116" s="699"/>
      <c r="P116" s="711"/>
      <c r="Q116" s="699"/>
      <c r="R116" s="699"/>
      <c r="S116" s="699"/>
      <c r="T116" s="699"/>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711"/>
      <c r="N117" s="699"/>
      <c r="O117" s="699"/>
      <c r="P117" s="699"/>
      <c r="Q117" s="699"/>
      <c r="R117" s="699"/>
      <c r="S117" s="699"/>
      <c r="T117" s="699"/>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711"/>
      <c r="N118" s="699"/>
      <c r="O118" s="699"/>
      <c r="P118" s="699"/>
      <c r="Q118" s="699"/>
      <c r="R118" s="699"/>
      <c r="S118" s="699"/>
      <c r="T118" s="699"/>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711"/>
      <c r="N119" s="699"/>
      <c r="O119" s="699"/>
      <c r="P119" s="699"/>
      <c r="Q119" s="699"/>
      <c r="R119" s="699"/>
      <c r="S119" s="699"/>
      <c r="T119" s="699"/>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711"/>
      <c r="N120" s="699"/>
      <c r="O120" s="699"/>
      <c r="P120" s="699"/>
      <c r="Q120" s="699"/>
      <c r="R120" s="699"/>
      <c r="S120" s="699"/>
      <c r="T120" s="699"/>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699"/>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699"/>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711"/>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711"/>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699"/>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699"/>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row>
    <row r="147" spans="1:30" ht="15.75" customHeight="1">
      <c r="A147" s="17"/>
      <c r="B147" s="711"/>
      <c r="C147" s="699"/>
      <c r="D147" s="17"/>
      <c r="E147" s="17"/>
      <c r="F147" s="17"/>
      <c r="G147" s="17"/>
      <c r="H147" s="17"/>
      <c r="I147" s="17"/>
      <c r="J147" s="17"/>
      <c r="K147" s="17"/>
      <c r="L147" s="17"/>
      <c r="M147" s="711"/>
      <c r="N147" s="699"/>
      <c r="O147" s="699"/>
      <c r="P147" s="711"/>
      <c r="Q147" s="699"/>
      <c r="R147" s="699"/>
      <c r="S147" s="699"/>
      <c r="T147" s="699"/>
      <c r="U147" s="17"/>
      <c r="V147" s="17"/>
      <c r="W147" s="17"/>
      <c r="X147" s="17"/>
      <c r="Y147" s="17"/>
      <c r="Z147" s="17"/>
      <c r="AA147" s="17"/>
      <c r="AB147" s="17"/>
      <c r="AC147" s="17"/>
      <c r="AD147" s="17"/>
    </row>
    <row r="148" spans="1:30" ht="15.75" customHeight="1">
      <c r="A148" s="17"/>
      <c r="B148" s="711"/>
      <c r="C148" s="699"/>
      <c r="D148" s="17"/>
      <c r="E148" s="17"/>
      <c r="F148" s="17"/>
      <c r="G148" s="17"/>
      <c r="H148" s="17"/>
      <c r="I148" s="17"/>
      <c r="J148" s="17"/>
      <c r="K148" s="17"/>
      <c r="L148" s="17"/>
      <c r="M148" s="711"/>
      <c r="N148" s="699"/>
      <c r="O148" s="699"/>
      <c r="P148" s="711"/>
      <c r="Q148" s="699"/>
      <c r="R148" s="699"/>
      <c r="S148" s="699"/>
      <c r="T148" s="699"/>
      <c r="U148" s="17"/>
      <c r="V148" s="17"/>
      <c r="W148" s="17"/>
      <c r="X148" s="17"/>
      <c r="Y148" s="17"/>
      <c r="Z148" s="17"/>
      <c r="AA148" s="17"/>
      <c r="AB148" s="17"/>
      <c r="AC148" s="17"/>
      <c r="AD148" s="17"/>
    </row>
    <row r="149" spans="1:30" ht="15.75" customHeight="1">
      <c r="A149" s="17"/>
      <c r="B149" s="711"/>
      <c r="C149" s="699"/>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711"/>
      <c r="C150" s="699"/>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711"/>
      <c r="C151" s="699"/>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711"/>
      <c r="C152" s="699"/>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row r="299" spans="1:30" ht="15.75" customHeight="1"/>
    <row r="300" spans="1:30" ht="15.75" customHeight="1"/>
    <row r="301" spans="1:30" ht="15.75" customHeight="1"/>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4"/>
    <mergeCell ref="O70:P84"/>
    <mergeCell ref="J88:K88"/>
    <mergeCell ref="H88:I88"/>
    <mergeCell ref="H89:I97"/>
    <mergeCell ref="J89:K97"/>
    <mergeCell ref="B107:H107"/>
    <mergeCell ref="P107:R107"/>
    <mergeCell ref="P108:R108"/>
    <mergeCell ref="P109:R109"/>
    <mergeCell ref="M116:O116"/>
    <mergeCell ref="M117:O117"/>
    <mergeCell ref="M115:O115"/>
    <mergeCell ref="M118:O118"/>
    <mergeCell ref="M119:O119"/>
    <mergeCell ref="M120:O120"/>
    <mergeCell ref="M121:O121"/>
    <mergeCell ref="M147:O147"/>
    <mergeCell ref="M139:O139"/>
    <mergeCell ref="M140:O140"/>
    <mergeCell ref="M141:O141"/>
    <mergeCell ref="M150:O150"/>
    <mergeCell ref="M142:O142"/>
    <mergeCell ref="M143:O143"/>
    <mergeCell ref="M144:O144"/>
    <mergeCell ref="B147:C147"/>
    <mergeCell ref="B148:C148"/>
    <mergeCell ref="B149:C149"/>
    <mergeCell ref="B150:C150"/>
    <mergeCell ref="M148:O148"/>
    <mergeCell ref="M149:O149"/>
    <mergeCell ref="B154:C154"/>
    <mergeCell ref="B155:C155"/>
    <mergeCell ref="B156:C156"/>
    <mergeCell ref="B157:C157"/>
    <mergeCell ref="B158:C158"/>
    <mergeCell ref="B159:C159"/>
    <mergeCell ref="B160:C160"/>
    <mergeCell ref="B161:C161"/>
    <mergeCell ref="M155:O155"/>
    <mergeCell ref="M156:O156"/>
    <mergeCell ref="M157:O157"/>
    <mergeCell ref="M158:O158"/>
    <mergeCell ref="M159:O159"/>
    <mergeCell ref="M160:O160"/>
    <mergeCell ref="M161:O161"/>
    <mergeCell ref="B151:C151"/>
    <mergeCell ref="M151:O151"/>
    <mergeCell ref="B152:C152"/>
    <mergeCell ref="M152:O152"/>
    <mergeCell ref="B153:C153"/>
    <mergeCell ref="M153:O153"/>
    <mergeCell ref="M154:O154"/>
    <mergeCell ref="M122:O122"/>
    <mergeCell ref="M123:O123"/>
    <mergeCell ref="M124:O124"/>
    <mergeCell ref="M125:O125"/>
    <mergeCell ref="M126:O126"/>
    <mergeCell ref="M127:O127"/>
    <mergeCell ref="M130:O130"/>
    <mergeCell ref="M131:O131"/>
    <mergeCell ref="M132:O132"/>
    <mergeCell ref="M133:O133"/>
    <mergeCell ref="M134:O134"/>
    <mergeCell ref="M135:O135"/>
    <mergeCell ref="M136:O136"/>
    <mergeCell ref="M137:O137"/>
    <mergeCell ref="M138:O138"/>
    <mergeCell ref="P130:T130"/>
    <mergeCell ref="P131:T144"/>
    <mergeCell ref="P147:T147"/>
    <mergeCell ref="P148:T161"/>
    <mergeCell ref="P110:R110"/>
    <mergeCell ref="P111:R111"/>
    <mergeCell ref="P112:R112"/>
    <mergeCell ref="P113:R113"/>
    <mergeCell ref="P115:T115"/>
    <mergeCell ref="P116:T127"/>
  </mergeCells>
  <conditionalFormatting sqref="I54:I65">
    <cfRule type="containsText" dxfId="35" priority="1" operator="containsText" text="5">
      <formula>NOT(ISERROR(SEARCH(("5"),(I54))))</formula>
    </cfRule>
    <cfRule type="containsText" dxfId="34" priority="2" operator="containsText" text="42">
      <formula>NOT(ISERROR(SEARCH(("42"),(I54))))</formula>
    </cfRule>
    <cfRule type="containsText" dxfId="33" priority="3" operator="containsText" text="Please fill in">
      <formula>NOT(ISERROR(SEARCH(("Please fill in"),(I54))))</formula>
    </cfRule>
  </conditionalFormatting>
  <dataValidations count="5">
    <dataValidation type="list" allowBlank="1" showErrorMessage="1" sqref="B70:B84" xr:uid="{00000000-0002-0000-1A00-000000000000}">
      <formula1>Phoenix!LocationNames</formula1>
    </dataValidation>
    <dataValidation type="list" allowBlank="1" showErrorMessage="1" sqref="B9" xr:uid="{00000000-0002-0000-1A00-000001000000}">
      <formula1>"yes,no"</formula1>
    </dataValidation>
    <dataValidation type="list" allowBlank="1" sqref="G45:G49" xr:uid="{00000000-0002-0000-1A00-000002000000}">
      <formula1>"yes,no"</formula1>
    </dataValidation>
    <dataValidation type="list" allowBlank="1" showErrorMessage="1" sqref="B54:B66" xr:uid="{00000000-0002-0000-1A00-000003000000}">
      <formula1>Phoenix!TypesOfTraining</formula1>
    </dataValidation>
    <dataValidation type="list" allowBlank="1" showErrorMessage="1" sqref="D45:D49 H54:H66" xr:uid="{00000000-0002-0000-1A00-000004000000}">
      <formula1>Phoenix!TypesOfTrainers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F1003"/>
  <sheetViews>
    <sheetView workbookViewId="0">
      <selection activeCell="J10" sqref="J10"/>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2" width="22.8984375" customWidth="1"/>
    <col min="13"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163</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521</v>
      </c>
      <c r="C2" s="102"/>
      <c r="D2" s="17"/>
      <c r="E2" s="103" t="s">
        <v>685</v>
      </c>
      <c r="F2" s="527" t="s">
        <v>1398</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5</v>
      </c>
      <c r="C3" s="530"/>
      <c r="D3" s="17"/>
      <c r="E3" s="106" t="s">
        <v>687</v>
      </c>
      <c r="F3" s="601"/>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4">
        <v>95</v>
      </c>
      <c r="C7" s="17" t="s">
        <v>1399</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3885</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v>1</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SUM('Piranha Duiken'!$B$37:$B$41)</f>
        <v>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'Piranha Duiken'!LocationNames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SUMIF($B$76:$B$90,AD12,$F$76:$F$90)</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15</v>
      </c>
      <c r="BF14" s="17">
        <f t="shared" si="0"/>
        <v>39</v>
      </c>
    </row>
    <row r="15" spans="1:58" ht="14.4">
      <c r="A15" s="117" t="str">
        <f>Constants!E6</f>
        <v>PT</v>
      </c>
      <c r="B15" s="17">
        <f>SUMIFS('Piranha Duiken'!$F$54:$F$72,'Piranha Duiken'!$B$54:$B$72, B$14,'Piranha Duiken'!$H$54:$H$72,$A15)*(1+Constants!$B$7)</f>
        <v>0</v>
      </c>
      <c r="C15" s="17">
        <f>SUMIFS('Piranha Duiken'!$F$54:$F$72,'Piranha Duiken'!$B$54:$B$72, C$14,'Piranha Duiken'!$H$54:$H$72,$A15)</f>
        <v>0</v>
      </c>
      <c r="D15" s="17">
        <f>SUMIFS('Piranha Duiken'!$F$54:$F$72,'Piranha Duiken'!$B$54:$B$72, D$14,'Piranha Duiken'!$H$54:$H$72,$A15)*(1+Constants!$B$7)</f>
        <v>0</v>
      </c>
      <c r="E15" s="17">
        <f>SUMIFS('Piranha Duiken'!$F$54:$F$72,'Piranha Duiken'!$B$54:$B$72, E$14,'Piranha Duiken'!$H$54:$H$72,$A15)*(1+Constants!$B$7)</f>
        <v>0</v>
      </c>
      <c r="F15" s="17">
        <f>SUMIFS('Piranha Duiken'!$F$54:$F$72,'Piranha Duiken'!$B$54:$B$72, F$14,'Piranha Duiken'!$H$54:$H$72,$A15)*(1+Constants!$B$7)</f>
        <v>0</v>
      </c>
      <c r="G15" s="117" t="s">
        <v>319</v>
      </c>
      <c r="H15" s="17">
        <f>SUMIF('Piranha Duiken'!$B$76:$B$91,"&lt;&gt;External",'Piranha Duiken'!$F$76:$F$91)</f>
        <v>54</v>
      </c>
      <c r="I15" s="118">
        <f>SUMIF('Piranha Duiken'!$B$76:$B$91,"External",'Piranha Duiken'!$F$76:$F$91)</f>
        <v>36</v>
      </c>
      <c r="J15" s="119">
        <f>SUM('Piranha Duiken'!$F$96:$F$152)</f>
        <v>13385</v>
      </c>
      <c r="K15" s="120">
        <f>IF(OR(ISBLANK(B7),ISBLANK(B9)), "ERROR",MAX(MIN(J15,B7*Constants!B14)-Constants!B13*B7,0)*IF(B9="yes",Constants!B15,IF(B9="no",Constants!B16,0)))</f>
        <v>9500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825</v>
      </c>
      <c r="BF15" s="20">
        <f t="shared" si="1"/>
        <v>2340</v>
      </c>
    </row>
    <row r="16" spans="1:58" ht="14.4">
      <c r="A16" s="117" t="str">
        <f>Constants!E7</f>
        <v>PT-V</v>
      </c>
      <c r="B16" s="17">
        <f>SUMIFS('Piranha Duiken'!$F$54:$F$72,'Piranha Duiken'!$B$54:$B$72, B$14,'Piranha Duiken'!$H$54:$H$72,$A16)*(1+Constants!$B$9)</f>
        <v>0</v>
      </c>
      <c r="C16" s="17">
        <f>SUMIFS('Piranha Duiken'!$F$54:$F$72,'Piranha Duiken'!$B$54:$B$72, C$14,'Piranha Duiken'!$H$54:$H$72,$A16)</f>
        <v>0</v>
      </c>
      <c r="D16" s="17">
        <f>SUMIFS('Piranha Duiken'!$F$54:$F$72,'Piranha Duiken'!$B$54:$B$72, D$14,'Piranha Duiken'!$H$54:$H$72,$A16)*(1+Constants!$B$9)</f>
        <v>923.99999999999989</v>
      </c>
      <c r="E16" s="17">
        <f>SUMIFS('Piranha Duiken'!$F$54:$F$72,'Piranha Duiken'!$B$54:$B$72, E$14,'Piranha Duiken'!$H$54:$H$72,$A16)*(1+Constants!$B$9)</f>
        <v>0</v>
      </c>
      <c r="F16" s="17">
        <f>SUMIFS('Piranha Duiken'!$F$54:$F$72,'Piranha Duiken'!$B$54:$B$72, F$14,'Piranha Duiken'!$H$54:$H$72,$A16)*(1+Constants!$B$9)</f>
        <v>0</v>
      </c>
      <c r="G16" s="117" t="s">
        <v>35</v>
      </c>
      <c r="H16" s="122">
        <f>SUM(AD15:CA15)</f>
        <v>3165</v>
      </c>
      <c r="I16" s="120">
        <f t="array" ref="I16">SUM(IF('Piranha Duiken'!$B$76:$B$91="External",'Piranha Duiken'!$F$76:$F$91*'Piranha Duiken'!$H$76:$H$91,0))</f>
        <v>1500</v>
      </c>
      <c r="J16" s="123"/>
      <c r="K16" s="124"/>
      <c r="L16" s="121" t="s">
        <v>60</v>
      </c>
      <c r="M16" s="120">
        <f>J15-K15</f>
        <v>3885</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SUMIFS('Piranha Duiken'!$F$54:$F$72,'Piranha Duiken'!$B$54:$B$72, B$14,'Piranha Duiken'!$H$54:$H$72,$A17)*(1+Constants!$B$7)</f>
        <v>0</v>
      </c>
      <c r="C17" s="17">
        <f>SUMIFS('Piranha Duiken'!$F$54:$F$72,'Piranha Duiken'!$B$54:$B$72, C$14,'Piranha Duiken'!$H$54:$H$72,$A17)</f>
        <v>0</v>
      </c>
      <c r="D17" s="17">
        <f>SUMIFS('Piranha Duiken'!$F$54:$F$72,'Piranha Duiken'!$B$54:$B$72, D$14,'Piranha Duiken'!$H$54:$H$72,$A17)*(1+Constants!$B$7)</f>
        <v>0</v>
      </c>
      <c r="E17" s="17">
        <f>SUMIFS('Piranha Duiken'!$F$54:$F$72,'Piranha Duiken'!$B$54:$B$72, E$14,'Piranha Duiken'!$H$54:$H$72,$A17)*(1+Constants!$B$7)</f>
        <v>0</v>
      </c>
      <c r="F17" s="17">
        <f>SUMIFS('Piranha Duiken'!$F$54:$F$72,'Piranha Duiken'!$B$54:$B$72, F$14,'Piranha Duiken'!$H$54:$H$72,$A17)*(1+Constants!$B$7)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SUMIFS('Piranha Duiken'!$F$54:$F$72,'Piranha Duiken'!$B$54:$B$72, B$14,'Piranha Duiken'!$H$54:$H$72,$A18)</f>
        <v>0</v>
      </c>
      <c r="C18" s="17">
        <f>SUMIFS('Piranha Duiken'!$F$54:$F$72,'Piranha Duiken'!$B$54:$B$72, C$14,'Piranha Duiken'!$H$54:$H$72,$A18)</f>
        <v>0</v>
      </c>
      <c r="D18" s="17">
        <f>SUMIFS('Piranha Duiken'!$F$54:$F$72,'Piranha Duiken'!$B$54:$B$72, D$14,'Piranha Duiken'!$H$54:$H$72,$A18)</f>
        <v>0</v>
      </c>
      <c r="E18" s="17">
        <f>SUMIFS('Piranha Duiken'!$F$54:$F$72,'Piranha Duiken'!$B$54:$B$72, E$14,'Piranha Duiken'!$H$54:$H$72,$A18)</f>
        <v>0</v>
      </c>
      <c r="F18" s="17">
        <f>SUMIFS('Piranha Duiken'!$F$54:$F$72,'Piranha Duiken'!$B$54:$B$72, F$14,'Piranha Duiken'!$H$54:$H$72,$A18)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SUMIFS('Piranha Duiken'!$F$54:$F$72,'Piranha Duiken'!$B$54:$B$72, B$14,'Piranha Duiken'!$H$54:$H$72,$A19)</f>
        <v>0</v>
      </c>
      <c r="C19" s="17">
        <f>SUMIFS('Piranha Duiken'!$F$54:$F$72,'Piranha Duiken'!$B$54:$B$72, C$14,'Piranha Duiken'!$H$54:$H$72,$A19)</f>
        <v>0</v>
      </c>
      <c r="D19" s="17">
        <f>SUMIFS('Piranha Duiken'!$F$54:$F$72,'Piranha Duiken'!$B$54:$B$72, D$14,'Piranha Duiken'!$H$54:$H$72,$A19)</f>
        <v>0</v>
      </c>
      <c r="E19" s="17">
        <f>SUMIFS('Piranha Duiken'!$F$54:$F$72,'Piranha Duiken'!$B$54:$B$72, E$14,'Piranha Duiken'!$H$54:$H$72,$A19)</f>
        <v>0</v>
      </c>
      <c r="F19" s="17">
        <f>SUMIFS('Piranha Duiken'!$F$54:$F$72,'Piranha Duiken'!$B$54:$B$72, F$14,'Piranha Duiken'!$H$54:$H$72,$A19)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SUM(IF('Piranha Duiken'!$B$54:$B$72=B$14,IF('Piranha Duiken'!$H$54:$H$72="PT-ZZP",'Piranha Duiken'!$F$54:$F$72*'Piranha Duiken'!$I$54:$I$72*(1+Constants!$B$7),0),0))</f>
        <v>0</v>
      </c>
      <c r="C20" s="122">
        <f t="array" ref="C20">SUM(IF('Piranha Duiken'!$B$54:$B$72=C$14,IF('Piranha Duiken'!$H$54:$H$72="PT-ZZP",'Piranha Duiken'!$F$54:$F$72*'Piranha Duiken'!$I$54:$I$72,0),0))</f>
        <v>0</v>
      </c>
      <c r="D20" s="122">
        <f t="array" ref="D20">SUM(IF('Piranha Duiken'!$B$54:$B$72=D$14,IF('Piranha Duiken'!$H$54:$H$72="PT-ZZP",'Piranha Duiken'!$F$54:$F$72*'Piranha Duiken'!$I$54:$I$72*(1+Constants!$B$7),0),0))</f>
        <v>0</v>
      </c>
      <c r="E20" s="122">
        <f t="array" ref="E20">SUM(IF('Piranha Duiken'!$B$54:$B$72=E$14,IF('Piranha Duiken'!$H$54:$H$72="PT-ZZP",'Piranha Duiken'!$F$54:$F$72*'Piranha Duiken'!$I$54:$I$72*(1+Constants!$B$7),0),0))</f>
        <v>0</v>
      </c>
      <c r="F20" s="122">
        <f t="array" ref="F20">SUM(IF('Piranha Duiken'!$B$54:$B$72=F$14,IF('Piranha Duiken'!$H$54:$H$72="PT-ZZP",'Piranha Duiken'!$F$54:$F$72*'Piranha Duiken'!$I$54:$I$72*(1+Constants!$B$7),0),0))</f>
        <v>0</v>
      </c>
      <c r="G20" s="125"/>
      <c r="H20" s="17"/>
      <c r="I20" s="118"/>
      <c r="J20" s="123"/>
      <c r="K20" s="126"/>
      <c r="L20" s="121" t="s">
        <v>6</v>
      </c>
      <c r="M20" s="120">
        <f>SUM(M14:M19)</f>
        <v>3885</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SUM(IF('Piranha Duiken'!$B$54:$B$72=B$14,IF('Piranha Duiken'!$H$54:$H$72="Extern",'Piranha Duiken'!$F$54:$F$72*'Piranha Duiken'!$I$54:$I$72,0),0))</f>
        <v>0</v>
      </c>
      <c r="C21" s="122">
        <f t="array" ref="C21">SUM(IF('Piranha Duiken'!$B$54:$B$72=C$14,IF('Piranha Duiken'!$H$54:$H$72="Extern",'Piranha Duiken'!$F$54:$F$72*'Piranha Duiken'!$I$54:$I$72,0),0))</f>
        <v>0</v>
      </c>
      <c r="D21" s="122">
        <f t="array" ref="D21">SUM(IF('Piranha Duiken'!$B$54:$B$72=D$14,IF('Piranha Duiken'!$H$54:$H$72="Extern",'Piranha Duiken'!$F$54:$F$72*'Piranha Duiken'!$I$54:$I$72,0),0))</f>
        <v>0</v>
      </c>
      <c r="E21" s="122">
        <f t="array" ref="E21">SUM(IF('Piranha Duiken'!$B$54:$B$72=E$14,IF('Piranha Duiken'!$H$54:$H$72="Extern",'Piranha Duiken'!$F$54:$F$72*'Piranha Duiken'!$I$54:$I$72,0),0))</f>
        <v>0</v>
      </c>
      <c r="F21" s="120">
        <f t="array" ref="F21">SUM(IF('Piranha Duiken'!$B$54:$B$72=F$14,IF('Piranha Duiken'!$H$54:$H$72="Extern",'Piranha Duiken'!$F$54:$F$72*'Piranha Duiken'!$I$54:$I$72,0),0))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SUMIFS('Piranha Duiken'!$F$54:$F$72,'Piranha Duiken'!$B$54:$B$72,"Mentorship",'Piranha Duiken'!$H$54:$H$72,"PT-V")*Constants!B8+SUMIFS('Piranha Duiken'!$F$54:$F$72,'Piranha Duiken'!$B$54:$B$72,"Mentorship",'Piranha Duiken'!$H$54:$H$72,"PT")*Constants!B6+SUMPRODUCT(IF('Piranha Duiken'!$B$54:$B$72="Mentorship",IF('Piranha Duiken'!$H$54:$H$72="PT-ZZP",'Piranha Duiken'!$F$54:$F$72*'Piranha Duiken'!$I$54:$I$72,0)))</f>
        <v>0</v>
      </c>
    </row>
    <row r="23" spans="1:31" ht="15" customHeight="1">
      <c r="A23" s="133" t="s">
        <v>321</v>
      </c>
      <c r="B23" s="552"/>
      <c r="C23" s="552"/>
      <c r="D23" s="552"/>
      <c r="E23" s="552">
        <f>SUMIF('Piranha Duiken'!$B$54:$B$72,"External Trainer Course",'Piranha Duiken'!$I$54:$I$72)</f>
        <v>4540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c r="B37" s="85"/>
      <c r="C37" s="150"/>
      <c r="D37" s="150"/>
      <c r="E37" s="229"/>
      <c r="F37" s="152"/>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c r="B38" s="85"/>
      <c r="C38" s="150"/>
      <c r="D38" s="150"/>
      <c r="E38" s="151"/>
      <c r="F38" s="152"/>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7"/>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c r="B45" s="85"/>
      <c r="C45" s="150"/>
      <c r="D45" s="150"/>
      <c r="E45" s="152"/>
      <c r="F45" s="152"/>
      <c r="G45" s="17"/>
      <c r="H45" s="153"/>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c r="E46" s="151"/>
      <c r="F46" s="152"/>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333" t="s">
        <v>1400</v>
      </c>
      <c r="B54" s="334" t="s">
        <v>103</v>
      </c>
      <c r="C54" s="335">
        <v>15</v>
      </c>
      <c r="D54" s="335">
        <v>1</v>
      </c>
      <c r="E54" s="335">
        <v>1</v>
      </c>
      <c r="F54" s="335">
        <v>15</v>
      </c>
      <c r="G54" s="336" t="s">
        <v>1401</v>
      </c>
      <c r="H54" s="334" t="s">
        <v>99</v>
      </c>
      <c r="I54" s="186" t="s">
        <v>342</v>
      </c>
      <c r="J54" s="17" t="s">
        <v>1402</v>
      </c>
      <c r="K54" s="723" t="s">
        <v>1403</v>
      </c>
      <c r="L54" s="699"/>
      <c r="M54" s="724"/>
      <c r="N54" s="723" t="s">
        <v>1403</v>
      </c>
      <c r="O54" s="699"/>
      <c r="P54" s="724"/>
      <c r="Q54" s="723" t="s">
        <v>1403</v>
      </c>
      <c r="R54" s="699"/>
      <c r="S54" s="724"/>
      <c r="T54" s="17"/>
      <c r="U54" s="17"/>
      <c r="V54" s="17"/>
      <c r="W54" s="17"/>
      <c r="X54" s="17"/>
      <c r="Y54" s="17"/>
      <c r="Z54" s="17"/>
      <c r="AA54" s="17"/>
      <c r="AB54" s="17"/>
    </row>
    <row r="55" spans="1:30" ht="15.75" customHeight="1">
      <c r="A55" s="175" t="s">
        <v>1400</v>
      </c>
      <c r="B55" s="337" t="s">
        <v>103</v>
      </c>
      <c r="C55" s="338">
        <v>15</v>
      </c>
      <c r="D55" s="338">
        <v>1</v>
      </c>
      <c r="E55" s="338">
        <v>1</v>
      </c>
      <c r="F55" s="338">
        <v>15</v>
      </c>
      <c r="G55" s="339" t="s">
        <v>1404</v>
      </c>
      <c r="H55" s="337" t="s">
        <v>99</v>
      </c>
      <c r="I55" s="186" t="s">
        <v>342</v>
      </c>
      <c r="J55" s="17"/>
      <c r="K55" s="725"/>
      <c r="L55" s="699"/>
      <c r="M55" s="724"/>
      <c r="N55" s="725"/>
      <c r="O55" s="699"/>
      <c r="P55" s="724"/>
      <c r="Q55" s="725"/>
      <c r="R55" s="699"/>
      <c r="S55" s="724"/>
      <c r="T55" s="17"/>
      <c r="U55" s="17"/>
      <c r="V55" s="17"/>
      <c r="W55" s="17"/>
      <c r="X55" s="17"/>
      <c r="Y55" s="17"/>
      <c r="Z55" s="17"/>
      <c r="AA55" s="17"/>
      <c r="AB55" s="17"/>
    </row>
    <row r="56" spans="1:30" ht="14.25" customHeight="1">
      <c r="A56" s="333" t="s">
        <v>1405</v>
      </c>
      <c r="B56" s="334" t="s">
        <v>103</v>
      </c>
      <c r="C56" s="335">
        <v>15</v>
      </c>
      <c r="D56" s="335">
        <v>1</v>
      </c>
      <c r="E56" s="335">
        <v>1</v>
      </c>
      <c r="F56" s="335">
        <v>15</v>
      </c>
      <c r="G56" s="334" t="s">
        <v>1401</v>
      </c>
      <c r="H56" s="334" t="s">
        <v>99</v>
      </c>
      <c r="I56" s="186" t="s">
        <v>342</v>
      </c>
      <c r="J56" s="17"/>
      <c r="K56" s="725"/>
      <c r="L56" s="699"/>
      <c r="M56" s="724"/>
      <c r="N56" s="725"/>
      <c r="O56" s="699"/>
      <c r="P56" s="724"/>
      <c r="Q56" s="725"/>
      <c r="R56" s="699"/>
      <c r="S56" s="724"/>
      <c r="T56" s="17"/>
      <c r="U56" s="17"/>
      <c r="V56" s="17"/>
      <c r="W56" s="17"/>
      <c r="X56" s="17"/>
      <c r="Y56" s="17"/>
      <c r="Z56" s="17"/>
      <c r="AA56" s="17"/>
      <c r="AB56" s="17"/>
    </row>
    <row r="57" spans="1:30" ht="15.75" customHeight="1">
      <c r="A57" s="340" t="s">
        <v>1405</v>
      </c>
      <c r="B57" s="337" t="s">
        <v>103</v>
      </c>
      <c r="C57" s="338">
        <v>15</v>
      </c>
      <c r="D57" s="338">
        <v>1</v>
      </c>
      <c r="E57" s="338">
        <v>1</v>
      </c>
      <c r="F57" s="338">
        <v>15</v>
      </c>
      <c r="G57" s="337" t="s">
        <v>1404</v>
      </c>
      <c r="H57" s="337" t="s">
        <v>99</v>
      </c>
      <c r="I57" s="186" t="s">
        <v>342</v>
      </c>
      <c r="J57" s="17" t="s">
        <v>1406</v>
      </c>
      <c r="K57" s="725"/>
      <c r="L57" s="699"/>
      <c r="M57" s="724"/>
      <c r="N57" s="725"/>
      <c r="O57" s="699"/>
      <c r="P57" s="724"/>
      <c r="Q57" s="725"/>
      <c r="R57" s="699"/>
      <c r="S57" s="724"/>
      <c r="T57" s="17"/>
      <c r="U57" s="17"/>
      <c r="V57" s="17"/>
      <c r="W57" s="17"/>
      <c r="X57" s="17"/>
      <c r="Y57" s="17"/>
      <c r="Z57" s="17"/>
      <c r="AA57" s="17"/>
      <c r="AB57" s="17"/>
    </row>
    <row r="58" spans="1:30" ht="15.75" customHeight="1">
      <c r="A58" s="333" t="s">
        <v>1407</v>
      </c>
      <c r="B58" s="334" t="s">
        <v>103</v>
      </c>
      <c r="C58" s="335">
        <v>15</v>
      </c>
      <c r="D58" s="335">
        <v>2</v>
      </c>
      <c r="E58" s="335">
        <v>4</v>
      </c>
      <c r="F58" s="335">
        <v>60</v>
      </c>
      <c r="G58" s="334" t="s">
        <v>1401</v>
      </c>
      <c r="H58" s="334" t="s">
        <v>99</v>
      </c>
      <c r="I58" s="186" t="s">
        <v>342</v>
      </c>
      <c r="J58" s="17" t="s">
        <v>1408</v>
      </c>
      <c r="K58" s="725"/>
      <c r="L58" s="699"/>
      <c r="M58" s="724"/>
      <c r="N58" s="725"/>
      <c r="O58" s="699"/>
      <c r="P58" s="724"/>
      <c r="Q58" s="725"/>
      <c r="R58" s="699"/>
      <c r="S58" s="724"/>
      <c r="T58" s="17"/>
      <c r="U58" s="17"/>
      <c r="V58" s="17"/>
      <c r="W58" s="17"/>
      <c r="X58" s="17"/>
      <c r="Y58" s="17"/>
      <c r="Z58" s="17"/>
      <c r="AA58" s="17"/>
      <c r="AB58" s="17"/>
    </row>
    <row r="59" spans="1:30" ht="15.75" customHeight="1">
      <c r="A59" s="175" t="s">
        <v>1407</v>
      </c>
      <c r="B59" s="337" t="s">
        <v>103</v>
      </c>
      <c r="C59" s="338">
        <v>15</v>
      </c>
      <c r="D59" s="338">
        <v>2</v>
      </c>
      <c r="E59" s="338">
        <v>4</v>
      </c>
      <c r="F59" s="338">
        <v>60</v>
      </c>
      <c r="G59" s="337" t="s">
        <v>1404</v>
      </c>
      <c r="H59" s="337" t="s">
        <v>99</v>
      </c>
      <c r="I59" s="186" t="s">
        <v>342</v>
      </c>
      <c r="J59" s="17" t="s">
        <v>1409</v>
      </c>
      <c r="K59" s="725"/>
      <c r="L59" s="699"/>
      <c r="M59" s="724"/>
      <c r="N59" s="725"/>
      <c r="O59" s="699"/>
      <c r="P59" s="724"/>
      <c r="Q59" s="725"/>
      <c r="R59" s="699"/>
      <c r="S59" s="724"/>
      <c r="T59" s="17"/>
      <c r="U59" s="17"/>
      <c r="V59" s="17"/>
      <c r="W59" s="17"/>
      <c r="X59" s="17"/>
      <c r="Y59" s="17"/>
      <c r="Z59" s="17"/>
      <c r="AA59" s="17"/>
      <c r="AB59" s="17"/>
    </row>
    <row r="60" spans="1:30" ht="15.75" customHeight="1">
      <c r="A60" s="333" t="s">
        <v>1410</v>
      </c>
      <c r="B60" s="334" t="s">
        <v>103</v>
      </c>
      <c r="C60" s="335">
        <v>15</v>
      </c>
      <c r="D60" s="335">
        <v>1</v>
      </c>
      <c r="E60" s="335">
        <v>2</v>
      </c>
      <c r="F60" s="335">
        <v>30</v>
      </c>
      <c r="G60" s="334" t="s">
        <v>1401</v>
      </c>
      <c r="H60" s="334" t="s">
        <v>99</v>
      </c>
      <c r="I60" s="186" t="s">
        <v>342</v>
      </c>
      <c r="J60" s="17"/>
      <c r="K60" s="725"/>
      <c r="L60" s="699"/>
      <c r="M60" s="724"/>
      <c r="N60" s="725"/>
      <c r="O60" s="699"/>
      <c r="P60" s="724"/>
      <c r="Q60" s="725"/>
      <c r="R60" s="699"/>
      <c r="S60" s="724"/>
      <c r="T60" s="17"/>
      <c r="U60" s="17"/>
      <c r="V60" s="17"/>
      <c r="W60" s="17"/>
      <c r="X60" s="17"/>
      <c r="Y60" s="17"/>
      <c r="Z60" s="17"/>
      <c r="AA60" s="17"/>
      <c r="AB60" s="17"/>
    </row>
    <row r="61" spans="1:30" ht="15.75" customHeight="1">
      <c r="A61" s="340" t="s">
        <v>1410</v>
      </c>
      <c r="B61" s="337" t="s">
        <v>103</v>
      </c>
      <c r="C61" s="338">
        <v>15</v>
      </c>
      <c r="D61" s="338">
        <v>1</v>
      </c>
      <c r="E61" s="338">
        <v>2</v>
      </c>
      <c r="F61" s="338">
        <v>30</v>
      </c>
      <c r="G61" s="337" t="s">
        <v>1404</v>
      </c>
      <c r="H61" s="337" t="s">
        <v>99</v>
      </c>
      <c r="I61" s="186" t="s">
        <v>342</v>
      </c>
      <c r="J61" s="17"/>
      <c r="K61" s="725"/>
      <c r="L61" s="699"/>
      <c r="M61" s="724"/>
      <c r="N61" s="725"/>
      <c r="O61" s="699"/>
      <c r="P61" s="724"/>
      <c r="Q61" s="725"/>
      <c r="R61" s="699"/>
      <c r="S61" s="724"/>
      <c r="T61" s="17"/>
      <c r="U61" s="17"/>
      <c r="V61" s="17"/>
      <c r="W61" s="17"/>
      <c r="X61" s="17"/>
      <c r="Y61" s="17"/>
      <c r="Z61" s="17"/>
      <c r="AA61" s="17"/>
      <c r="AB61" s="17"/>
    </row>
    <row r="62" spans="1:30" ht="15.75" customHeight="1">
      <c r="A62" s="333" t="s">
        <v>1411</v>
      </c>
      <c r="B62" s="334" t="s">
        <v>103</v>
      </c>
      <c r="C62" s="335">
        <v>15</v>
      </c>
      <c r="D62" s="335">
        <v>1</v>
      </c>
      <c r="E62" s="335">
        <v>6</v>
      </c>
      <c r="F62" s="335">
        <v>90</v>
      </c>
      <c r="G62" s="334" t="s">
        <v>1401</v>
      </c>
      <c r="H62" s="334" t="s">
        <v>99</v>
      </c>
      <c r="I62" s="186" t="s">
        <v>342</v>
      </c>
      <c r="J62" s="17"/>
      <c r="K62" s="725"/>
      <c r="L62" s="699"/>
      <c r="M62" s="724"/>
      <c r="N62" s="725"/>
      <c r="O62" s="699"/>
      <c r="P62" s="724"/>
      <c r="Q62" s="725"/>
      <c r="R62" s="699"/>
      <c r="S62" s="724"/>
      <c r="T62" s="17"/>
      <c r="U62" s="17"/>
      <c r="V62" s="17"/>
      <c r="W62" s="17"/>
      <c r="X62" s="17"/>
      <c r="Y62" s="17"/>
      <c r="Z62" s="17"/>
      <c r="AA62" s="17"/>
      <c r="AB62" s="17"/>
    </row>
    <row r="63" spans="1:30" ht="15.75" customHeight="1">
      <c r="A63" s="337" t="s">
        <v>1411</v>
      </c>
      <c r="B63" s="337" t="s">
        <v>103</v>
      </c>
      <c r="C63" s="338">
        <v>15</v>
      </c>
      <c r="D63" s="338">
        <v>1</v>
      </c>
      <c r="E63" s="338">
        <v>6</v>
      </c>
      <c r="F63" s="338">
        <v>90</v>
      </c>
      <c r="G63" s="337" t="s">
        <v>1404</v>
      </c>
      <c r="H63" s="337" t="s">
        <v>99</v>
      </c>
      <c r="I63" s="186"/>
      <c r="J63" s="17"/>
      <c r="K63" s="725"/>
      <c r="L63" s="699"/>
      <c r="M63" s="724"/>
      <c r="N63" s="725"/>
      <c r="O63" s="699"/>
      <c r="P63" s="724"/>
      <c r="Q63" s="725"/>
      <c r="R63" s="699"/>
      <c r="S63" s="724"/>
      <c r="T63" s="17"/>
      <c r="U63" s="17"/>
      <c r="V63" s="17"/>
      <c r="W63" s="17"/>
      <c r="X63" s="17"/>
      <c r="Y63" s="17"/>
      <c r="Z63" s="17"/>
      <c r="AA63" s="17"/>
      <c r="AB63" s="17"/>
    </row>
    <row r="64" spans="1:30" ht="15.75" customHeight="1">
      <c r="A64" s="334" t="s">
        <v>1412</v>
      </c>
      <c r="B64" s="334" t="s">
        <v>103</v>
      </c>
      <c r="C64" s="335">
        <v>15</v>
      </c>
      <c r="D64" s="335">
        <v>1</v>
      </c>
      <c r="E64" s="335">
        <v>6</v>
      </c>
      <c r="F64" s="335">
        <v>90</v>
      </c>
      <c r="G64" s="334" t="s">
        <v>1401</v>
      </c>
      <c r="H64" s="334" t="s">
        <v>99</v>
      </c>
      <c r="I64" s="186"/>
      <c r="J64" s="17"/>
      <c r="K64" s="725"/>
      <c r="L64" s="699"/>
      <c r="M64" s="724"/>
      <c r="N64" s="725"/>
      <c r="O64" s="699"/>
      <c r="P64" s="724"/>
      <c r="Q64" s="725"/>
      <c r="R64" s="699"/>
      <c r="S64" s="724"/>
      <c r="T64" s="17"/>
      <c r="U64" s="17"/>
      <c r="V64" s="17"/>
      <c r="W64" s="17"/>
      <c r="X64" s="17"/>
      <c r="Y64" s="17"/>
      <c r="Z64" s="17"/>
      <c r="AA64" s="17"/>
      <c r="AB64" s="17"/>
    </row>
    <row r="65" spans="1:30" ht="15.75" customHeight="1">
      <c r="A65" s="337" t="s">
        <v>1412</v>
      </c>
      <c r="B65" s="337" t="s">
        <v>103</v>
      </c>
      <c r="C65" s="338">
        <v>15</v>
      </c>
      <c r="D65" s="338">
        <v>1</v>
      </c>
      <c r="E65" s="338">
        <v>6</v>
      </c>
      <c r="F65" s="338">
        <v>90</v>
      </c>
      <c r="G65" s="337" t="s">
        <v>1404</v>
      </c>
      <c r="H65" s="337" t="s">
        <v>99</v>
      </c>
      <c r="I65" s="186"/>
      <c r="J65" s="17"/>
      <c r="K65" s="725"/>
      <c r="L65" s="699"/>
      <c r="M65" s="724"/>
      <c r="N65" s="725"/>
      <c r="O65" s="699"/>
      <c r="P65" s="724"/>
      <c r="Q65" s="725"/>
      <c r="R65" s="699"/>
      <c r="S65" s="724"/>
      <c r="T65" s="17"/>
      <c r="U65" s="17"/>
      <c r="V65" s="17"/>
      <c r="W65" s="17"/>
      <c r="X65" s="17"/>
      <c r="Y65" s="17"/>
      <c r="Z65" s="17"/>
      <c r="AA65" s="17"/>
      <c r="AB65" s="17"/>
    </row>
    <row r="66" spans="1:30" ht="15.75" customHeight="1">
      <c r="A66" s="341" t="s">
        <v>1413</v>
      </c>
      <c r="B66" s="334" t="s">
        <v>103</v>
      </c>
      <c r="C66" s="638">
        <v>10</v>
      </c>
      <c r="D66" s="639">
        <v>1</v>
      </c>
      <c r="E66" s="639">
        <v>3</v>
      </c>
      <c r="F66" s="639">
        <v>30</v>
      </c>
      <c r="G66" s="342" t="s">
        <v>1414</v>
      </c>
      <c r="H66" s="342" t="s">
        <v>99</v>
      </c>
      <c r="I66" s="186"/>
      <c r="J66" s="17"/>
      <c r="K66" s="725"/>
      <c r="L66" s="699"/>
      <c r="M66" s="724"/>
      <c r="N66" s="725"/>
      <c r="O66" s="699"/>
      <c r="P66" s="724"/>
      <c r="Q66" s="725"/>
      <c r="R66" s="699"/>
      <c r="S66" s="724"/>
      <c r="T66" s="17"/>
      <c r="U66" s="17"/>
      <c r="V66" s="17"/>
      <c r="W66" s="17"/>
      <c r="X66" s="17"/>
      <c r="Y66" s="17"/>
      <c r="Z66" s="17"/>
      <c r="AA66" s="17"/>
      <c r="AB66" s="17"/>
    </row>
    <row r="67" spans="1:30" ht="15.75" customHeight="1">
      <c r="A67" s="337" t="s">
        <v>1415</v>
      </c>
      <c r="B67" s="337" t="s">
        <v>103</v>
      </c>
      <c r="C67" s="338">
        <v>10</v>
      </c>
      <c r="D67" s="338">
        <v>1</v>
      </c>
      <c r="E67" s="338">
        <v>3</v>
      </c>
      <c r="F67" s="338">
        <v>30</v>
      </c>
      <c r="G67" s="337" t="s">
        <v>1414</v>
      </c>
      <c r="H67" s="337" t="s">
        <v>99</v>
      </c>
      <c r="I67" s="186"/>
      <c r="J67" s="17"/>
      <c r="K67" s="725"/>
      <c r="L67" s="699"/>
      <c r="M67" s="724"/>
      <c r="N67" s="725"/>
      <c r="O67" s="699"/>
      <c r="P67" s="724"/>
      <c r="Q67" s="725"/>
      <c r="R67" s="699"/>
      <c r="S67" s="724"/>
      <c r="T67" s="17"/>
      <c r="U67" s="17"/>
      <c r="V67" s="17"/>
      <c r="W67" s="17"/>
      <c r="X67" s="17"/>
      <c r="Y67" s="17"/>
      <c r="Z67" s="17"/>
      <c r="AA67" s="17"/>
      <c r="AB67" s="17"/>
    </row>
    <row r="68" spans="1:30" ht="15.75" customHeight="1">
      <c r="A68" s="163"/>
      <c r="B68" s="163"/>
      <c r="C68" s="152"/>
      <c r="D68" s="152"/>
      <c r="E68" s="152"/>
      <c r="F68" s="152"/>
      <c r="G68" s="163"/>
      <c r="H68" s="163"/>
      <c r="I68" s="186"/>
      <c r="J68" s="17"/>
      <c r="K68" s="725"/>
      <c r="L68" s="699"/>
      <c r="M68" s="724"/>
      <c r="N68" s="725"/>
      <c r="O68" s="699"/>
      <c r="P68" s="724"/>
      <c r="Q68" s="725"/>
      <c r="R68" s="699"/>
      <c r="S68" s="724"/>
      <c r="T68" s="17"/>
      <c r="U68" s="17"/>
      <c r="V68" s="17"/>
      <c r="W68" s="17"/>
      <c r="X68" s="17"/>
      <c r="Y68" s="17"/>
      <c r="Z68" s="17"/>
      <c r="AA68" s="17"/>
      <c r="AB68" s="17"/>
    </row>
    <row r="69" spans="1:30" ht="15.75" customHeight="1">
      <c r="A69" s="17" t="s">
        <v>1416</v>
      </c>
      <c r="B69" s="163" t="s">
        <v>111</v>
      </c>
      <c r="C69" s="85"/>
      <c r="D69" s="85"/>
      <c r="E69" s="152"/>
      <c r="F69" s="152">
        <f>'Piranha Duiken'!$E69*'Piranha Duiken'!$C69</f>
        <v>0</v>
      </c>
      <c r="G69" s="17"/>
      <c r="H69" s="163"/>
      <c r="I69" s="186">
        <v>1240</v>
      </c>
      <c r="J69" s="17" t="s">
        <v>1417</v>
      </c>
      <c r="K69" s="725"/>
      <c r="L69" s="699"/>
      <c r="M69" s="724"/>
      <c r="N69" s="725"/>
      <c r="O69" s="699"/>
      <c r="P69" s="724"/>
      <c r="Q69" s="725"/>
      <c r="R69" s="699"/>
      <c r="S69" s="724"/>
      <c r="T69" s="17"/>
      <c r="U69" s="17"/>
      <c r="V69" s="17"/>
      <c r="W69" s="17"/>
      <c r="X69" s="17"/>
      <c r="Y69" s="17"/>
      <c r="Z69" s="17"/>
      <c r="AA69" s="17"/>
      <c r="AB69" s="17"/>
    </row>
    <row r="70" spans="1:30" ht="15.75" customHeight="1">
      <c r="A70" s="17" t="s">
        <v>1418</v>
      </c>
      <c r="B70" s="163" t="s">
        <v>111</v>
      </c>
      <c r="C70" s="85"/>
      <c r="D70" s="85"/>
      <c r="E70" s="152"/>
      <c r="F70" s="152">
        <f>'Piranha Duiken'!$E70*'Piranha Duiken'!$C70</f>
        <v>0</v>
      </c>
      <c r="G70" s="17"/>
      <c r="H70" s="163"/>
      <c r="I70" s="186">
        <v>1600</v>
      </c>
      <c r="J70" s="17" t="s">
        <v>1419</v>
      </c>
      <c r="K70" s="725"/>
      <c r="L70" s="699"/>
      <c r="M70" s="724"/>
      <c r="N70" s="725"/>
      <c r="O70" s="699"/>
      <c r="P70" s="724"/>
      <c r="Q70" s="725"/>
      <c r="R70" s="699"/>
      <c r="S70" s="724"/>
      <c r="T70" s="17"/>
      <c r="U70" s="17"/>
      <c r="V70" s="17"/>
      <c r="W70" s="17"/>
      <c r="X70" s="17"/>
      <c r="Y70" s="17"/>
      <c r="Z70" s="17"/>
      <c r="AA70" s="17"/>
      <c r="AB70" s="17"/>
    </row>
    <row r="71" spans="1:30" ht="15.75" customHeight="1">
      <c r="A71" s="17" t="s">
        <v>1420</v>
      </c>
      <c r="B71" s="163" t="s">
        <v>111</v>
      </c>
      <c r="C71" s="85"/>
      <c r="D71" s="85"/>
      <c r="E71" s="152"/>
      <c r="F71" s="152">
        <f>'Piranha Duiken'!$E71*'Piranha Duiken'!$C71</f>
        <v>0</v>
      </c>
      <c r="G71" s="17"/>
      <c r="H71" s="163"/>
      <c r="I71" s="186">
        <v>1700</v>
      </c>
      <c r="J71" s="17" t="s">
        <v>1421</v>
      </c>
      <c r="K71" s="725"/>
      <c r="L71" s="699"/>
      <c r="M71" s="724"/>
      <c r="N71" s="725"/>
      <c r="O71" s="699"/>
      <c r="P71" s="724"/>
      <c r="Q71" s="725"/>
      <c r="R71" s="699"/>
      <c r="S71" s="724"/>
      <c r="T71" s="17"/>
      <c r="U71" s="17"/>
      <c r="V71" s="17"/>
      <c r="W71" s="17"/>
      <c r="X71" s="17"/>
      <c r="Y71" s="17"/>
      <c r="Z71" s="17"/>
      <c r="AA71" s="17"/>
      <c r="AB71" s="17"/>
    </row>
    <row r="72" spans="1:30" ht="15.75" customHeight="1">
      <c r="A72" s="167"/>
      <c r="B72" s="163"/>
      <c r="C72" s="556"/>
      <c r="D72" s="557"/>
      <c r="E72" s="558"/>
      <c r="F72" s="558">
        <f>'Piranha Duiken'!$E72*'Piranha Duiken'!$C72</f>
        <v>0</v>
      </c>
      <c r="G72" s="158"/>
      <c r="H72" s="158"/>
      <c r="I72" s="232">
        <f>IF(H72 = "PT-V","n/a",IF(H72 = "PT","n/a",IF(H72 = "RT","n/a",IF(OR(H72 = "Extern",H72 = "PT-ZZP"), "Please fill in", 0))))</f>
        <v>0</v>
      </c>
      <c r="J72" s="554"/>
      <c r="K72" s="726"/>
      <c r="L72" s="717"/>
      <c r="M72" s="727"/>
      <c r="N72" s="726"/>
      <c r="O72" s="717"/>
      <c r="P72" s="727"/>
      <c r="Q72" s="726"/>
      <c r="R72" s="717"/>
      <c r="S72" s="727"/>
      <c r="T72" s="17"/>
      <c r="U72" s="17"/>
      <c r="V72" s="17"/>
      <c r="W72" s="17"/>
      <c r="X72" s="17"/>
      <c r="Y72" s="17"/>
      <c r="Z72" s="17"/>
      <c r="AA72" s="17"/>
      <c r="AB72" s="17"/>
    </row>
    <row r="73" spans="1:30"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row>
    <row r="74" spans="1:30" ht="15.75" customHeight="1">
      <c r="A74" s="560" t="s">
        <v>382</v>
      </c>
      <c r="B74" s="17"/>
      <c r="C74" s="17"/>
      <c r="D74" s="17"/>
      <c r="E74" s="17"/>
      <c r="F74" s="17"/>
      <c r="G74" s="17"/>
      <c r="H74" s="17"/>
      <c r="I74" s="169"/>
      <c r="J74" s="169"/>
      <c r="K74" s="169"/>
      <c r="L74" s="169"/>
      <c r="M74" s="17"/>
      <c r="N74" s="17"/>
      <c r="O74" s="17"/>
      <c r="P74" s="17"/>
      <c r="Q74" s="17"/>
      <c r="R74" s="17"/>
      <c r="S74" s="17"/>
      <c r="T74" s="17"/>
      <c r="U74" s="17"/>
      <c r="V74" s="17"/>
      <c r="W74" s="17"/>
      <c r="X74" s="17"/>
      <c r="Y74" s="17"/>
      <c r="Z74" s="17"/>
      <c r="AA74" s="17"/>
      <c r="AB74" s="17"/>
      <c r="AC74" s="17"/>
      <c r="AD74" s="17"/>
    </row>
    <row r="75" spans="1:30" ht="15.75" customHeight="1">
      <c r="A75" s="170" t="s">
        <v>358</v>
      </c>
      <c r="B75" s="161" t="s">
        <v>383</v>
      </c>
      <c r="C75" s="161" t="s">
        <v>384</v>
      </c>
      <c r="D75" s="161" t="s">
        <v>385</v>
      </c>
      <c r="E75" s="161" t="s">
        <v>386</v>
      </c>
      <c r="F75" s="161" t="s">
        <v>387</v>
      </c>
      <c r="G75" s="161" t="s">
        <v>388</v>
      </c>
      <c r="H75" s="161" t="s">
        <v>365</v>
      </c>
      <c r="I75" s="16" t="s">
        <v>389</v>
      </c>
      <c r="J75" s="728" t="s">
        <v>390</v>
      </c>
      <c r="K75" s="729"/>
      <c r="L75" s="729"/>
      <c r="M75" s="729"/>
      <c r="N75" s="730"/>
      <c r="O75" s="712" t="s">
        <v>322</v>
      </c>
      <c r="P75" s="713"/>
      <c r="Q75" s="17"/>
      <c r="R75" s="17"/>
      <c r="S75" s="17"/>
      <c r="T75" s="17"/>
      <c r="U75" s="17"/>
      <c r="V75" s="17"/>
      <c r="W75" s="17"/>
      <c r="X75" s="17"/>
      <c r="Y75" s="17"/>
      <c r="Z75" s="17"/>
      <c r="AA75" s="17"/>
    </row>
    <row r="76" spans="1:30" ht="15.75" customHeight="1">
      <c r="A76" s="162" t="s">
        <v>1422</v>
      </c>
      <c r="B76" s="17" t="s">
        <v>90</v>
      </c>
      <c r="C76" s="85" t="s">
        <v>829</v>
      </c>
      <c r="D76" s="152">
        <v>1</v>
      </c>
      <c r="E76" s="151">
        <v>15</v>
      </c>
      <c r="F76" s="180">
        <v>15</v>
      </c>
      <c r="G76" s="151">
        <v>3</v>
      </c>
      <c r="H76" s="179" t="s">
        <v>393</v>
      </c>
      <c r="I76" s="179" t="s">
        <v>1423</v>
      </c>
      <c r="J76" s="731"/>
      <c r="K76" s="699"/>
      <c r="L76" s="699"/>
      <c r="M76" s="699"/>
      <c r="N76" s="724"/>
      <c r="O76" s="732" t="s">
        <v>395</v>
      </c>
      <c r="P76" s="733"/>
      <c r="Q76" s="17"/>
      <c r="R76" s="17"/>
      <c r="S76" s="17"/>
      <c r="T76" s="17"/>
      <c r="U76" s="17"/>
      <c r="V76" s="17"/>
      <c r="W76" s="17"/>
      <c r="X76" s="17"/>
      <c r="Y76" s="17"/>
      <c r="Z76" s="17"/>
      <c r="AA76" s="17"/>
    </row>
    <row r="77" spans="1:30" ht="15.75" customHeight="1">
      <c r="A77" s="17" t="s">
        <v>1424</v>
      </c>
      <c r="B77" s="17" t="s">
        <v>92</v>
      </c>
      <c r="C77" s="85" t="s">
        <v>1425</v>
      </c>
      <c r="D77" s="152">
        <v>3</v>
      </c>
      <c r="E77" s="151">
        <v>12</v>
      </c>
      <c r="F77" s="180">
        <v>36</v>
      </c>
      <c r="G77" s="151">
        <v>3</v>
      </c>
      <c r="H77" s="179">
        <v>41.666666666666664</v>
      </c>
      <c r="I77" s="179"/>
      <c r="J77" s="725"/>
      <c r="K77" s="699"/>
      <c r="L77" s="699"/>
      <c r="M77" s="699"/>
      <c r="N77" s="724"/>
      <c r="O77" s="725"/>
      <c r="P77" s="699"/>
      <c r="Q77" s="17"/>
      <c r="R77" s="17"/>
      <c r="S77" s="17"/>
      <c r="T77" s="17"/>
      <c r="U77" s="17"/>
      <c r="V77" s="17"/>
      <c r="W77" s="17"/>
      <c r="X77" s="17"/>
      <c r="Y77" s="17"/>
      <c r="Z77" s="17"/>
      <c r="AA77" s="17"/>
    </row>
    <row r="78" spans="1:30" ht="15.75" customHeight="1">
      <c r="A78" s="17" t="s">
        <v>1426</v>
      </c>
      <c r="B78" s="17" t="s">
        <v>91</v>
      </c>
      <c r="C78" s="85" t="s">
        <v>1427</v>
      </c>
      <c r="D78" s="152">
        <v>2</v>
      </c>
      <c r="E78" s="151">
        <v>13</v>
      </c>
      <c r="F78" s="180">
        <v>26</v>
      </c>
      <c r="G78" s="151">
        <v>3</v>
      </c>
      <c r="H78" s="179" t="s">
        <v>393</v>
      </c>
      <c r="I78" s="179" t="s">
        <v>1428</v>
      </c>
      <c r="J78" s="725"/>
      <c r="K78" s="699"/>
      <c r="L78" s="699"/>
      <c r="M78" s="699"/>
      <c r="N78" s="724"/>
      <c r="O78" s="725"/>
      <c r="P78" s="699"/>
      <c r="Q78" s="17"/>
      <c r="R78" s="17"/>
      <c r="S78" s="17"/>
      <c r="T78" s="17"/>
      <c r="U78" s="17"/>
      <c r="V78" s="17"/>
      <c r="W78" s="17"/>
      <c r="X78" s="17"/>
      <c r="Y78" s="17"/>
      <c r="Z78" s="17"/>
      <c r="AA78" s="17"/>
    </row>
    <row r="79" spans="1:30" ht="15.75" customHeight="1">
      <c r="A79" s="162" t="s">
        <v>1429</v>
      </c>
      <c r="B79" s="17" t="s">
        <v>91</v>
      </c>
      <c r="C79" s="85" t="s">
        <v>829</v>
      </c>
      <c r="D79" s="152">
        <v>1</v>
      </c>
      <c r="E79" s="151">
        <v>13</v>
      </c>
      <c r="F79" s="180">
        <v>13</v>
      </c>
      <c r="G79" s="151">
        <v>3</v>
      </c>
      <c r="H79" s="179" t="s">
        <v>393</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c r="G80" s="151"/>
      <c r="H80" s="179"/>
      <c r="I80" s="179"/>
      <c r="J80" s="725"/>
      <c r="K80" s="699"/>
      <c r="L80" s="699"/>
      <c r="M80" s="699"/>
      <c r="N80" s="724"/>
      <c r="O80" s="725"/>
      <c r="P80" s="699"/>
      <c r="Q80" s="17"/>
      <c r="R80" s="17"/>
      <c r="S80" s="17"/>
      <c r="T80" s="17"/>
      <c r="U80" s="17"/>
      <c r="V80" s="17"/>
      <c r="W80" s="17"/>
      <c r="X80" s="17"/>
      <c r="Y80" s="17"/>
      <c r="Z80" s="17"/>
      <c r="AA80" s="17"/>
    </row>
    <row r="81" spans="1:30" ht="15.75" customHeight="1">
      <c r="A81" s="162"/>
      <c r="B81" s="17"/>
      <c r="C81" s="85"/>
      <c r="D81" s="152"/>
      <c r="E81" s="151"/>
      <c r="F81" s="180">
        <f>'Piranha Duiken'!$D81*'Piranha Duiken'!$E81</f>
        <v>0</v>
      </c>
      <c r="G81" s="151"/>
      <c r="H81" s="179" t="str">
        <f>IF('Piranha Duiken'!$B81= "","-",IF('Piranha Duiken'!$B81=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'Piranha Duiken'!$D82*'Piranha Duiken'!$E82</f>
        <v>0</v>
      </c>
      <c r="G82" s="151"/>
      <c r="H82" s="179" t="str">
        <f>IF('Piranha Duiken'!$B82= "","-",IF('Piranha Duiken'!$B82=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62"/>
      <c r="B83" s="17"/>
      <c r="C83" s="85"/>
      <c r="D83" s="152"/>
      <c r="E83" s="151"/>
      <c r="F83" s="180">
        <f>'Piranha Duiken'!$D83*'Piranha Duiken'!$E83</f>
        <v>0</v>
      </c>
      <c r="G83" s="151"/>
      <c r="H83" s="179" t="str">
        <f>IF('Piranha Duiken'!$B83= "","-",IF('Piranha Duiken'!$B83=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'Piranha Duiken'!$D84*'Piranha Duiken'!$E84</f>
        <v>0</v>
      </c>
      <c r="G84" s="151"/>
      <c r="H84" s="179" t="str">
        <f>IF('Piranha Duiken'!$B84= "","-",IF('Piranha Duiken'!$B84=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7"/>
      <c r="B85" s="17"/>
      <c r="C85" s="85"/>
      <c r="D85" s="152"/>
      <c r="E85" s="151"/>
      <c r="F85" s="180">
        <f>'Piranha Duiken'!$D85*'Piranha Duiken'!$E85</f>
        <v>0</v>
      </c>
      <c r="G85" s="151"/>
      <c r="H85" s="179" t="str">
        <f>IF('Piranha Duiken'!$B85= "","-",IF('Piranha Duiken'!$B85= "External","Specify location tariff", "Campus buy-off"))</f>
        <v>-</v>
      </c>
      <c r="I85" s="179"/>
      <c r="J85" s="725"/>
      <c r="K85" s="699"/>
      <c r="L85" s="699"/>
      <c r="M85" s="699"/>
      <c r="N85" s="724"/>
      <c r="O85" s="725"/>
      <c r="P85" s="699"/>
      <c r="Q85" s="17"/>
      <c r="R85" s="17"/>
      <c r="S85" s="17"/>
      <c r="T85" s="17"/>
      <c r="U85" s="17"/>
      <c r="V85" s="17"/>
      <c r="W85" s="17"/>
      <c r="X85" s="17"/>
      <c r="Y85" s="17"/>
      <c r="Z85" s="17"/>
      <c r="AA85" s="17"/>
    </row>
    <row r="86" spans="1:30" ht="15.75" customHeight="1">
      <c r="A86" s="17"/>
      <c r="B86" s="17"/>
      <c r="C86" s="85"/>
      <c r="D86" s="152"/>
      <c r="E86" s="151"/>
      <c r="F86" s="180">
        <f>'Piranha Duiken'!$D86*'Piranha Duiken'!$E86</f>
        <v>0</v>
      </c>
      <c r="G86" s="151"/>
      <c r="H86" s="179" t="str">
        <f>IF('Piranha Duiken'!$B86= "","-",IF('Piranha Duiken'!$B86= "External","Specify location tariff", "Campus buy-off"))</f>
        <v>-</v>
      </c>
      <c r="I86" s="179"/>
      <c r="J86" s="725"/>
      <c r="K86" s="699"/>
      <c r="L86" s="699"/>
      <c r="M86" s="699"/>
      <c r="N86" s="724"/>
      <c r="O86" s="725"/>
      <c r="P86" s="699"/>
      <c r="Q86" s="17"/>
      <c r="R86" s="17"/>
      <c r="S86" s="17"/>
      <c r="T86" s="17"/>
      <c r="U86" s="17"/>
      <c r="V86" s="17"/>
      <c r="W86" s="17"/>
      <c r="X86" s="17"/>
      <c r="Y86" s="17"/>
      <c r="Z86" s="17"/>
      <c r="AA86" s="17"/>
    </row>
    <row r="87" spans="1:30" ht="15.75" customHeight="1">
      <c r="A87" s="17"/>
      <c r="B87" s="17"/>
      <c r="C87" s="85"/>
      <c r="D87" s="152"/>
      <c r="E87" s="151"/>
      <c r="F87" s="180">
        <f>'Piranha Duiken'!$D87*'Piranha Duiken'!$E87</f>
        <v>0</v>
      </c>
      <c r="G87" s="151"/>
      <c r="H87" s="179" t="str">
        <f>IF('Piranha Duiken'!$B87= "","-",IF('Piranha Duiken'!$B87= "External","Specify location tariff", "Campus buy-off"))</f>
        <v>-</v>
      </c>
      <c r="I87" s="179"/>
      <c r="J87" s="725"/>
      <c r="K87" s="699"/>
      <c r="L87" s="699"/>
      <c r="M87" s="699"/>
      <c r="N87" s="724"/>
      <c r="O87" s="725"/>
      <c r="P87" s="699"/>
      <c r="Q87" s="17"/>
      <c r="R87" s="17"/>
      <c r="S87" s="17"/>
      <c r="T87" s="17"/>
      <c r="U87" s="17"/>
      <c r="V87" s="17"/>
      <c r="W87" s="17"/>
      <c r="X87" s="17"/>
      <c r="Y87" s="17"/>
      <c r="Z87" s="17"/>
      <c r="AA87" s="17"/>
    </row>
    <row r="88" spans="1:30" ht="15.75" customHeight="1">
      <c r="A88" s="17"/>
      <c r="B88" s="17"/>
      <c r="C88" s="85"/>
      <c r="D88" s="152"/>
      <c r="E88" s="151"/>
      <c r="F88" s="180">
        <f>'Piranha Duiken'!$D88*'Piranha Duiken'!$E88</f>
        <v>0</v>
      </c>
      <c r="G88" s="151"/>
      <c r="H88" s="179" t="str">
        <f>IF('Piranha Duiken'!$B88= "","-",IF('Piranha Duiken'!$B88= "External","Specify location tariff", "Campus buy-off"))</f>
        <v>-</v>
      </c>
      <c r="I88" s="179"/>
      <c r="J88" s="725"/>
      <c r="K88" s="699"/>
      <c r="L88" s="699"/>
      <c r="M88" s="699"/>
      <c r="N88" s="724"/>
      <c r="O88" s="725"/>
      <c r="P88" s="699"/>
      <c r="Q88" s="17"/>
      <c r="R88" s="17"/>
      <c r="S88" s="17"/>
      <c r="T88" s="17"/>
      <c r="U88" s="17"/>
      <c r="V88" s="17"/>
      <c r="W88" s="17"/>
      <c r="X88" s="17"/>
      <c r="Y88" s="17"/>
      <c r="Z88" s="17"/>
      <c r="AA88" s="17"/>
    </row>
    <row r="89" spans="1:30" ht="15.75" customHeight="1">
      <c r="A89" s="17"/>
      <c r="B89" s="17"/>
      <c r="C89" s="85"/>
      <c r="D89" s="152"/>
      <c r="E89" s="151"/>
      <c r="F89" s="180">
        <f>'Piranha Duiken'!$D89*'Piranha Duiken'!$E89</f>
        <v>0</v>
      </c>
      <c r="G89" s="151"/>
      <c r="H89" s="179" t="str">
        <f>IF('Piranha Duiken'!$B89= "","-",IF('Piranha Duiken'!$B89= "External","Specify location tariff", "Campus buy-off"))</f>
        <v>-</v>
      </c>
      <c r="I89" s="179"/>
      <c r="J89" s="725"/>
      <c r="K89" s="699"/>
      <c r="L89" s="699"/>
      <c r="M89" s="699"/>
      <c r="N89" s="724"/>
      <c r="O89" s="725"/>
      <c r="P89" s="699"/>
      <c r="Q89" s="17"/>
      <c r="R89" s="17"/>
      <c r="S89" s="17"/>
      <c r="T89" s="17"/>
      <c r="U89" s="17"/>
      <c r="V89" s="17"/>
      <c r="W89" s="17"/>
      <c r="X89" s="17"/>
      <c r="Y89" s="17"/>
      <c r="Z89" s="17"/>
      <c r="AA89" s="17"/>
    </row>
    <row r="90" spans="1:30" ht="15.75" customHeight="1">
      <c r="A90" s="17"/>
      <c r="B90" s="17"/>
      <c r="C90" s="85"/>
      <c r="D90" s="152"/>
      <c r="E90" s="151"/>
      <c r="F90" s="180">
        <f>'Piranha Duiken'!$D90*'Piranha Duiken'!$E90</f>
        <v>0</v>
      </c>
      <c r="G90" s="151"/>
      <c r="H90" s="179" t="str">
        <f>IF('Piranha Duiken'!$B90= "","-",IF('Piranha Duiken'!$B90= "External","Specify location tariff", "Campus buy-off"))</f>
        <v>-</v>
      </c>
      <c r="I90" s="179"/>
      <c r="J90" s="725"/>
      <c r="K90" s="699"/>
      <c r="L90" s="699"/>
      <c r="M90" s="699"/>
      <c r="N90" s="724"/>
      <c r="O90" s="725"/>
      <c r="P90" s="699"/>
      <c r="Q90" s="17"/>
      <c r="R90" s="17"/>
      <c r="S90" s="17"/>
      <c r="T90" s="17"/>
      <c r="U90" s="17"/>
      <c r="V90" s="17"/>
      <c r="W90" s="17"/>
      <c r="X90" s="17"/>
      <c r="Y90" s="17"/>
      <c r="Z90" s="17"/>
      <c r="AA90" s="17"/>
    </row>
    <row r="91" spans="1:30" ht="15.75" customHeight="1">
      <c r="A91" s="167"/>
      <c r="B91" s="17"/>
      <c r="C91" s="557"/>
      <c r="D91" s="558"/>
      <c r="E91" s="556"/>
      <c r="F91" s="555">
        <f>'Piranha Duiken'!$D91*'Piranha Duiken'!$E91</f>
        <v>0</v>
      </c>
      <c r="G91" s="556"/>
      <c r="H91" s="557" t="str">
        <f>IF('Piranha Duiken'!$B91= "","-",IF('Piranha Duiken'!$B91= "External","Specify location tariff", "Campus buy-off"))</f>
        <v>-</v>
      </c>
      <c r="I91" s="561"/>
      <c r="J91" s="726"/>
      <c r="K91" s="717"/>
      <c r="L91" s="717"/>
      <c r="M91" s="717"/>
      <c r="N91" s="727"/>
      <c r="O91" s="725"/>
      <c r="P91" s="699"/>
      <c r="Q91" s="17"/>
      <c r="R91" s="17"/>
      <c r="S91" s="17"/>
      <c r="T91" s="17"/>
      <c r="U91" s="17"/>
      <c r="V91" s="17"/>
      <c r="W91" s="17"/>
      <c r="X91" s="17"/>
      <c r="Y91" s="17"/>
      <c r="Z91" s="17"/>
      <c r="AA91" s="17"/>
    </row>
    <row r="92" spans="1:30" ht="15.75" customHeight="1">
      <c r="A92" s="16"/>
      <c r="B92" s="17"/>
      <c r="C92" s="17"/>
      <c r="D92" s="17"/>
      <c r="E92" s="17"/>
      <c r="F92" s="17"/>
      <c r="G92" s="17"/>
      <c r="H92" s="17"/>
      <c r="I92" s="17"/>
      <c r="J92" s="17"/>
      <c r="K92" s="17"/>
      <c r="L92" s="17"/>
      <c r="M92" s="17"/>
      <c r="N92" s="17"/>
      <c r="O92" s="17">
        <v>0</v>
      </c>
      <c r="P92" s="17"/>
      <c r="Q92" s="17"/>
      <c r="R92" s="17"/>
      <c r="S92" s="17"/>
      <c r="T92" s="17"/>
      <c r="U92" s="17"/>
      <c r="V92" s="17"/>
      <c r="W92" s="17"/>
      <c r="X92" s="17"/>
      <c r="Y92" s="17"/>
      <c r="Z92" s="17"/>
      <c r="AA92" s="17"/>
      <c r="AB92" s="17"/>
      <c r="AC92" s="17"/>
      <c r="AD92" s="17"/>
    </row>
    <row r="93" spans="1:30" ht="15.75" customHeight="1">
      <c r="A93" s="16"/>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row>
    <row r="94" spans="1:30" ht="15.75" customHeight="1">
      <c r="A94" s="560" t="s">
        <v>404</v>
      </c>
      <c r="B94" s="17"/>
      <c r="C94" s="180"/>
      <c r="D94" s="85"/>
      <c r="E94" s="85"/>
      <c r="F94" s="85"/>
      <c r="G94" s="85"/>
      <c r="H94" s="85"/>
      <c r="I94" s="85"/>
      <c r="J94" s="85"/>
      <c r="K94" s="85"/>
      <c r="L94" s="181"/>
      <c r="M94" s="169"/>
      <c r="N94" s="17"/>
      <c r="O94" s="17"/>
      <c r="P94" s="17"/>
      <c r="Q94" s="17"/>
      <c r="R94" s="17"/>
      <c r="S94" s="17"/>
      <c r="T94" s="17"/>
      <c r="U94" s="17"/>
      <c r="V94" s="17"/>
      <c r="W94" s="17"/>
      <c r="X94" s="17"/>
      <c r="Y94" s="17"/>
      <c r="Z94" s="17"/>
      <c r="AA94" s="17"/>
      <c r="AB94" s="17"/>
      <c r="AC94" s="17"/>
      <c r="AD94" s="17"/>
    </row>
    <row r="95" spans="1:30" ht="15" customHeight="1">
      <c r="A95" s="16" t="s">
        <v>405</v>
      </c>
      <c r="B95" s="16" t="s">
        <v>406</v>
      </c>
      <c r="C95" s="16" t="s">
        <v>407</v>
      </c>
      <c r="D95" s="16" t="s">
        <v>408</v>
      </c>
      <c r="E95" s="16" t="s">
        <v>409</v>
      </c>
      <c r="F95" s="16" t="s">
        <v>410</v>
      </c>
      <c r="G95" s="16" t="s">
        <v>389</v>
      </c>
      <c r="H95" s="714" t="s">
        <v>390</v>
      </c>
      <c r="I95" s="715"/>
      <c r="J95" s="712" t="s">
        <v>322</v>
      </c>
      <c r="K95" s="713"/>
      <c r="L95" s="17"/>
      <c r="M95" s="17"/>
      <c r="N95" s="17"/>
      <c r="O95" s="17"/>
      <c r="P95" s="163"/>
      <c r="Q95" s="16"/>
      <c r="R95" s="17"/>
      <c r="S95" s="182"/>
      <c r="T95" s="17"/>
      <c r="U95" s="17"/>
      <c r="V95" s="17"/>
      <c r="W95" s="20">
        <f>SUM(F96:F121)</f>
        <v>6459</v>
      </c>
      <c r="X95" s="17"/>
      <c r="Y95" s="17"/>
      <c r="Z95" s="17"/>
      <c r="AA95" s="17"/>
      <c r="AB95" s="17"/>
    </row>
    <row r="96" spans="1:30" ht="14.25" customHeight="1">
      <c r="A96" s="183" t="s">
        <v>1430</v>
      </c>
      <c r="B96" s="183" t="s">
        <v>415</v>
      </c>
      <c r="C96" s="186">
        <v>209</v>
      </c>
      <c r="D96" s="277">
        <v>25</v>
      </c>
      <c r="E96" s="185">
        <v>25</v>
      </c>
      <c r="F96" s="186">
        <v>209</v>
      </c>
      <c r="G96" s="179"/>
      <c r="H96" s="716" t="s">
        <v>1431</v>
      </c>
      <c r="I96" s="699"/>
      <c r="J96" s="718" t="s">
        <v>413</v>
      </c>
      <c r="K96" s="713"/>
      <c r="L96" s="17"/>
      <c r="M96" s="17"/>
      <c r="N96" s="17"/>
      <c r="O96" s="17"/>
      <c r="P96" s="17"/>
      <c r="Q96" s="187"/>
      <c r="R96" s="17"/>
      <c r="S96" s="17"/>
      <c r="T96" s="17"/>
      <c r="U96" s="17"/>
      <c r="V96" s="17"/>
      <c r="W96" s="17"/>
      <c r="X96" s="17"/>
      <c r="Y96" s="17"/>
      <c r="Z96" s="17"/>
      <c r="AA96" s="17"/>
      <c r="AB96" s="17"/>
    </row>
    <row r="97" spans="1:28" ht="14.25" customHeight="1">
      <c r="A97" s="183" t="s">
        <v>1432</v>
      </c>
      <c r="B97" s="183" t="s">
        <v>415</v>
      </c>
      <c r="C97" s="186">
        <v>212</v>
      </c>
      <c r="D97" s="277">
        <v>10</v>
      </c>
      <c r="E97" s="185">
        <v>24</v>
      </c>
      <c r="F97" s="186">
        <v>508</v>
      </c>
      <c r="G97" s="179"/>
      <c r="H97" s="699"/>
      <c r="I97" s="699"/>
      <c r="J97" s="719"/>
      <c r="K97" s="720"/>
      <c r="L97" s="17"/>
      <c r="M97" s="17"/>
      <c r="N97" s="17"/>
      <c r="O97" s="17"/>
      <c r="P97" s="17"/>
      <c r="Q97" s="187"/>
      <c r="R97" s="17"/>
      <c r="S97" s="17"/>
      <c r="T97" s="17"/>
      <c r="U97" s="17"/>
      <c r="V97" s="17"/>
      <c r="W97" s="17"/>
      <c r="X97" s="17"/>
      <c r="Y97" s="17"/>
      <c r="Z97" s="17"/>
      <c r="AA97" s="17"/>
      <c r="AB97" s="17"/>
    </row>
    <row r="98" spans="1:28" ht="14.25" customHeight="1">
      <c r="A98" s="183"/>
      <c r="B98" s="183"/>
      <c r="C98" s="165"/>
      <c r="D98" s="267"/>
      <c r="E98" s="184"/>
      <c r="F98" s="165"/>
      <c r="G98" s="179"/>
      <c r="H98" s="699"/>
      <c r="I98" s="699"/>
      <c r="J98" s="719"/>
      <c r="K98" s="720"/>
      <c r="L98" s="17"/>
      <c r="M98" s="17"/>
      <c r="N98" s="17"/>
      <c r="O98" s="17"/>
      <c r="P98" s="17"/>
      <c r="Q98" s="187"/>
      <c r="R98" s="17"/>
      <c r="S98" s="17"/>
      <c r="T98" s="17"/>
      <c r="U98" s="17"/>
      <c r="V98" s="17"/>
      <c r="W98" s="17"/>
      <c r="X98" s="17"/>
      <c r="Y98" s="17"/>
      <c r="Z98" s="17"/>
      <c r="AA98" s="17"/>
      <c r="AB98" s="17"/>
    </row>
    <row r="99" spans="1:28" ht="14.25" customHeight="1">
      <c r="A99" s="183" t="s">
        <v>1433</v>
      </c>
      <c r="B99" s="183"/>
      <c r="C99" s="165"/>
      <c r="D99" s="267"/>
      <c r="E99" s="184"/>
      <c r="F99" s="165"/>
      <c r="G99" s="179"/>
      <c r="H99" s="699"/>
      <c r="I99" s="699"/>
      <c r="J99" s="719"/>
      <c r="K99" s="720"/>
      <c r="L99" s="17"/>
      <c r="M99" s="17"/>
      <c r="N99" s="17"/>
      <c r="O99" s="17"/>
      <c r="P99" s="17"/>
      <c r="Q99" s="187"/>
      <c r="R99" s="17"/>
      <c r="S99" s="17"/>
      <c r="T99" s="17"/>
      <c r="U99" s="17"/>
      <c r="V99" s="17"/>
      <c r="W99" s="17"/>
      <c r="X99" s="17"/>
      <c r="Y99" s="17"/>
      <c r="Z99" s="17"/>
      <c r="AA99" s="17"/>
      <c r="AB99" s="17"/>
    </row>
    <row r="100" spans="1:28" ht="14.25" customHeight="1">
      <c r="A100" s="183" t="s">
        <v>1434</v>
      </c>
      <c r="B100" s="183" t="s">
        <v>415</v>
      </c>
      <c r="C100" s="186">
        <v>218</v>
      </c>
      <c r="D100" s="277">
        <v>6</v>
      </c>
      <c r="E100" s="185">
        <v>30</v>
      </c>
      <c r="F100" s="186">
        <v>1091</v>
      </c>
      <c r="G100" s="179"/>
      <c r="H100" s="699"/>
      <c r="I100" s="699"/>
      <c r="J100" s="719"/>
      <c r="K100" s="720"/>
      <c r="L100" s="17"/>
      <c r="M100" s="17"/>
      <c r="N100" s="17"/>
      <c r="O100" s="17"/>
      <c r="P100" s="17"/>
      <c r="Q100" s="187"/>
      <c r="R100" s="17"/>
      <c r="S100" s="17"/>
      <c r="T100" s="17"/>
      <c r="U100" s="17"/>
      <c r="V100" s="17"/>
      <c r="W100" s="17"/>
      <c r="X100" s="17"/>
      <c r="Y100" s="17"/>
      <c r="Z100" s="17"/>
      <c r="AA100" s="17"/>
      <c r="AB100" s="17"/>
    </row>
    <row r="101" spans="1:28" ht="14.25" customHeight="1">
      <c r="A101" s="183" t="s">
        <v>1435</v>
      </c>
      <c r="B101" s="183" t="s">
        <v>415</v>
      </c>
      <c r="C101" s="186">
        <v>708</v>
      </c>
      <c r="D101" s="277">
        <v>5</v>
      </c>
      <c r="E101" s="185">
        <v>4</v>
      </c>
      <c r="F101" s="186">
        <v>566</v>
      </c>
      <c r="G101" s="179"/>
      <c r="H101" s="699"/>
      <c r="I101" s="699"/>
      <c r="J101" s="719"/>
      <c r="K101" s="720"/>
      <c r="L101" s="17"/>
      <c r="M101" s="17"/>
      <c r="N101" s="17"/>
      <c r="O101" s="17"/>
      <c r="P101" s="17"/>
      <c r="Q101" s="187"/>
      <c r="R101" s="17"/>
      <c r="S101" s="17"/>
      <c r="T101" s="17"/>
      <c r="U101" s="17"/>
      <c r="V101" s="17"/>
      <c r="W101" s="17"/>
      <c r="X101" s="17"/>
      <c r="Y101" s="17"/>
      <c r="Z101" s="17"/>
      <c r="AA101" s="17"/>
      <c r="AB101" s="17"/>
    </row>
    <row r="102" spans="1:28" ht="14.25" customHeight="1">
      <c r="A102" s="183" t="s">
        <v>1436</v>
      </c>
      <c r="B102" s="183" t="s">
        <v>415</v>
      </c>
      <c r="C102" s="186">
        <v>149</v>
      </c>
      <c r="D102" s="277">
        <v>8</v>
      </c>
      <c r="E102" s="185">
        <v>31</v>
      </c>
      <c r="F102" s="186">
        <v>576</v>
      </c>
      <c r="G102" s="179"/>
      <c r="H102" s="699"/>
      <c r="I102" s="699"/>
      <c r="J102" s="719"/>
      <c r="K102" s="720"/>
      <c r="L102" s="17"/>
      <c r="M102" s="17"/>
      <c r="N102" s="17"/>
      <c r="O102" s="17"/>
      <c r="P102" s="17"/>
      <c r="Q102" s="187"/>
      <c r="R102" s="17"/>
      <c r="S102" s="17"/>
      <c r="T102" s="17"/>
      <c r="U102" s="17"/>
      <c r="V102" s="17"/>
      <c r="W102" s="17"/>
      <c r="X102" s="17"/>
      <c r="Y102" s="17"/>
      <c r="Z102" s="17"/>
      <c r="AA102" s="17"/>
      <c r="AB102" s="17"/>
    </row>
    <row r="103" spans="1:28" ht="14.25" customHeight="1">
      <c r="A103" s="183" t="s">
        <v>1437</v>
      </c>
      <c r="B103" s="183" t="s">
        <v>415</v>
      </c>
      <c r="C103" s="186">
        <v>50</v>
      </c>
      <c r="D103" s="277">
        <v>5</v>
      </c>
      <c r="E103" s="185">
        <v>30</v>
      </c>
      <c r="F103" s="186">
        <v>299</v>
      </c>
      <c r="G103" s="179"/>
      <c r="H103" s="699"/>
      <c r="I103" s="699"/>
      <c r="J103" s="719"/>
      <c r="K103" s="720"/>
      <c r="L103" s="17"/>
      <c r="M103" s="17"/>
      <c r="N103" s="17"/>
      <c r="O103" s="17"/>
      <c r="P103" s="17"/>
      <c r="Q103" s="187"/>
      <c r="R103" s="17"/>
      <c r="S103" s="17"/>
      <c r="T103" s="17"/>
      <c r="U103" s="17"/>
      <c r="V103" s="17"/>
      <c r="W103" s="17"/>
      <c r="X103" s="17"/>
      <c r="Y103" s="17"/>
      <c r="Z103" s="17"/>
      <c r="AA103" s="17"/>
      <c r="AB103" s="17"/>
    </row>
    <row r="104" spans="1:28" ht="14.25" customHeight="1">
      <c r="A104" s="183" t="s">
        <v>1113</v>
      </c>
      <c r="B104" s="183" t="s">
        <v>415</v>
      </c>
      <c r="C104" s="186">
        <v>57</v>
      </c>
      <c r="D104" s="267" t="s">
        <v>444</v>
      </c>
      <c r="E104" s="185">
        <v>20</v>
      </c>
      <c r="F104" s="186">
        <v>458</v>
      </c>
      <c r="G104" s="179"/>
      <c r="H104" s="699"/>
      <c r="I104" s="699"/>
      <c r="J104" s="719"/>
      <c r="K104" s="720"/>
      <c r="L104" s="17"/>
      <c r="M104" s="17"/>
      <c r="N104" s="17"/>
      <c r="O104" s="17"/>
      <c r="P104" s="17"/>
      <c r="Q104" s="187"/>
      <c r="R104" s="17"/>
      <c r="S104" s="17"/>
      <c r="T104" s="17"/>
      <c r="U104" s="17"/>
      <c r="V104" s="17"/>
      <c r="W104" s="17"/>
      <c r="X104" s="17"/>
      <c r="Y104" s="17"/>
      <c r="Z104" s="17"/>
      <c r="AA104" s="17"/>
      <c r="AB104" s="17"/>
    </row>
    <row r="105" spans="1:28" ht="14.25" customHeight="1">
      <c r="A105" s="183" t="s">
        <v>1438</v>
      </c>
      <c r="B105" s="183" t="s">
        <v>415</v>
      </c>
      <c r="C105" s="186">
        <v>112</v>
      </c>
      <c r="D105" s="277">
        <v>5</v>
      </c>
      <c r="E105" s="185">
        <v>16</v>
      </c>
      <c r="F105" s="186">
        <v>357</v>
      </c>
      <c r="G105" s="179"/>
      <c r="H105" s="699"/>
      <c r="I105" s="699"/>
      <c r="J105" s="719"/>
      <c r="K105" s="720"/>
      <c r="L105" s="17"/>
      <c r="M105" s="17"/>
      <c r="N105" s="17"/>
      <c r="O105" s="17"/>
      <c r="P105" s="17"/>
      <c r="Q105" s="187"/>
      <c r="R105" s="17"/>
      <c r="S105" s="17"/>
      <c r="T105" s="17"/>
      <c r="U105" s="17"/>
      <c r="V105" s="17"/>
      <c r="W105" s="17"/>
      <c r="X105" s="17"/>
      <c r="Y105" s="17"/>
      <c r="Z105" s="17"/>
      <c r="AA105" s="17"/>
      <c r="AB105" s="17"/>
    </row>
    <row r="106" spans="1:28" ht="14.25" customHeight="1">
      <c r="A106" s="183" t="s">
        <v>1439</v>
      </c>
      <c r="B106" s="183" t="s">
        <v>415</v>
      </c>
      <c r="C106" s="186">
        <v>13</v>
      </c>
      <c r="D106" s="277">
        <v>10</v>
      </c>
      <c r="E106" s="185">
        <v>65</v>
      </c>
      <c r="F106" s="186">
        <v>88</v>
      </c>
      <c r="G106" s="179"/>
      <c r="H106" s="699"/>
      <c r="I106" s="699"/>
      <c r="J106" s="719"/>
      <c r="K106" s="720"/>
      <c r="L106" s="17"/>
      <c r="M106" s="17"/>
      <c r="N106" s="17"/>
      <c r="O106" s="17"/>
      <c r="P106" s="17"/>
      <c r="Q106" s="187"/>
      <c r="R106" s="17"/>
      <c r="S106" s="17"/>
      <c r="T106" s="17"/>
      <c r="U106" s="17"/>
      <c r="V106" s="17"/>
      <c r="W106" s="17"/>
      <c r="X106" s="17"/>
      <c r="Y106" s="17"/>
      <c r="Z106" s="17"/>
      <c r="AA106" s="17"/>
      <c r="AB106" s="17"/>
    </row>
    <row r="107" spans="1:28" ht="14.25" customHeight="1">
      <c r="A107" s="183"/>
      <c r="B107" s="183"/>
      <c r="C107" s="165"/>
      <c r="D107" s="267"/>
      <c r="E107" s="184"/>
      <c r="F107" s="165"/>
      <c r="G107" s="179" t="s">
        <v>1440</v>
      </c>
      <c r="H107" s="699"/>
      <c r="I107" s="699"/>
      <c r="J107" s="719"/>
      <c r="K107" s="720"/>
      <c r="L107" s="17"/>
      <c r="M107" s="17"/>
      <c r="N107" s="17"/>
      <c r="O107" s="17"/>
      <c r="P107" s="17"/>
      <c r="Q107" s="187"/>
      <c r="R107" s="17"/>
      <c r="S107" s="17"/>
      <c r="T107" s="17"/>
      <c r="U107" s="17"/>
      <c r="V107" s="17"/>
      <c r="W107" s="17"/>
      <c r="X107" s="17"/>
      <c r="Y107" s="17"/>
      <c r="Z107" s="17"/>
      <c r="AA107" s="17"/>
      <c r="AB107" s="17"/>
    </row>
    <row r="108" spans="1:28" ht="14.25" customHeight="1">
      <c r="A108" s="183" t="s">
        <v>1441</v>
      </c>
      <c r="B108" s="183"/>
      <c r="C108" s="165"/>
      <c r="D108" s="267"/>
      <c r="E108" s="184"/>
      <c r="F108" s="165"/>
      <c r="G108" s="179"/>
      <c r="H108" s="699"/>
      <c r="I108" s="699"/>
      <c r="J108" s="719"/>
      <c r="K108" s="720"/>
      <c r="L108" s="17"/>
      <c r="M108" s="17"/>
      <c r="N108" s="17"/>
      <c r="O108" s="17"/>
      <c r="P108" s="17"/>
      <c r="Q108" s="187"/>
      <c r="R108" s="17"/>
      <c r="S108" s="17"/>
      <c r="T108" s="17"/>
      <c r="U108" s="17"/>
      <c r="V108" s="17"/>
      <c r="W108" s="17"/>
      <c r="X108" s="17"/>
      <c r="Y108" s="17"/>
      <c r="Z108" s="17"/>
      <c r="AA108" s="17"/>
      <c r="AB108" s="17"/>
    </row>
    <row r="109" spans="1:28" ht="15.75" customHeight="1">
      <c r="A109" s="183" t="s">
        <v>1442</v>
      </c>
      <c r="B109" s="183" t="s">
        <v>415</v>
      </c>
      <c r="C109" s="186">
        <v>58</v>
      </c>
      <c r="D109" s="277">
        <v>5</v>
      </c>
      <c r="E109" s="185">
        <v>32</v>
      </c>
      <c r="F109" s="186">
        <v>368</v>
      </c>
      <c r="G109" s="179"/>
      <c r="H109" s="699"/>
      <c r="I109" s="699"/>
      <c r="J109" s="719"/>
      <c r="K109" s="720"/>
      <c r="L109" s="17"/>
      <c r="M109" s="17"/>
      <c r="N109" s="17"/>
      <c r="O109" s="17"/>
      <c r="P109" s="17"/>
      <c r="Q109" s="17"/>
      <c r="R109" s="17"/>
      <c r="S109" s="17"/>
      <c r="T109" s="17"/>
      <c r="U109" s="17"/>
      <c r="V109" s="17"/>
      <c r="W109" s="17"/>
      <c r="X109" s="17"/>
      <c r="Y109" s="17"/>
      <c r="Z109" s="17"/>
      <c r="AA109" s="17"/>
      <c r="AB109" s="17"/>
    </row>
    <row r="110" spans="1:28" ht="15.75" customHeight="1">
      <c r="A110" s="183" t="s">
        <v>1443</v>
      </c>
      <c r="B110" s="183" t="s">
        <v>415</v>
      </c>
      <c r="C110" s="186">
        <v>197</v>
      </c>
      <c r="D110" s="277">
        <v>10</v>
      </c>
      <c r="E110" s="185">
        <v>20</v>
      </c>
      <c r="F110" s="186">
        <v>394</v>
      </c>
      <c r="G110" s="179"/>
      <c r="H110" s="699"/>
      <c r="I110" s="699"/>
      <c r="J110" s="719"/>
      <c r="K110" s="720"/>
      <c r="L110" s="17"/>
      <c r="M110" s="17"/>
      <c r="N110" s="17"/>
      <c r="O110" s="17"/>
      <c r="P110" s="17"/>
      <c r="Q110" s="17"/>
      <c r="R110" s="17"/>
      <c r="S110" s="17"/>
      <c r="T110" s="17"/>
      <c r="U110" s="17"/>
      <c r="V110" s="17"/>
      <c r="W110" s="17"/>
      <c r="X110" s="17"/>
      <c r="Y110" s="17"/>
      <c r="Z110" s="17"/>
      <c r="AA110" s="17"/>
      <c r="AB110" s="17"/>
    </row>
    <row r="111" spans="1:28" ht="15.75" customHeight="1">
      <c r="A111" s="183" t="s">
        <v>1444</v>
      </c>
      <c r="B111" s="183" t="s">
        <v>415</v>
      </c>
      <c r="C111" s="186">
        <v>85</v>
      </c>
      <c r="D111" s="277">
        <v>7</v>
      </c>
      <c r="E111" s="185">
        <v>16</v>
      </c>
      <c r="F111" s="186">
        <v>194</v>
      </c>
      <c r="G111" s="179"/>
      <c r="H111" s="699"/>
      <c r="I111" s="699"/>
      <c r="J111" s="719"/>
      <c r="K111" s="720"/>
      <c r="L111" s="17"/>
      <c r="M111" s="17"/>
      <c r="N111" s="17"/>
      <c r="O111" s="17"/>
      <c r="P111" s="17"/>
      <c r="Q111" s="17"/>
      <c r="R111" s="17"/>
      <c r="S111" s="17"/>
      <c r="T111" s="17"/>
      <c r="U111" s="17"/>
      <c r="V111" s="17"/>
      <c r="W111" s="17"/>
      <c r="X111" s="17"/>
      <c r="Y111" s="17"/>
      <c r="Z111" s="17"/>
      <c r="AA111" s="17"/>
      <c r="AB111" s="17"/>
    </row>
    <row r="112" spans="1:28" ht="15.75" customHeight="1">
      <c r="A112" s="183" t="s">
        <v>1024</v>
      </c>
      <c r="B112" s="183" t="s">
        <v>415</v>
      </c>
      <c r="C112" s="186">
        <v>60</v>
      </c>
      <c r="D112" s="277">
        <v>10</v>
      </c>
      <c r="E112" s="185">
        <v>20</v>
      </c>
      <c r="F112" s="186">
        <v>119</v>
      </c>
      <c r="G112" s="179"/>
      <c r="H112" s="699"/>
      <c r="I112" s="699"/>
      <c r="J112" s="719"/>
      <c r="K112" s="720"/>
      <c r="L112" s="17"/>
      <c r="M112" s="17"/>
      <c r="N112" s="17"/>
      <c r="O112" s="17"/>
      <c r="P112" s="17"/>
      <c r="Q112" s="17"/>
      <c r="R112" s="17"/>
      <c r="S112" s="17"/>
      <c r="T112" s="17"/>
      <c r="U112" s="17"/>
      <c r="V112" s="17"/>
      <c r="W112" s="17"/>
      <c r="X112" s="17"/>
      <c r="Y112" s="17"/>
      <c r="Z112" s="17"/>
      <c r="AA112" s="17"/>
      <c r="AB112" s="17"/>
    </row>
    <row r="113" spans="1:30" ht="15.75" customHeight="1">
      <c r="A113" s="183" t="s">
        <v>1445</v>
      </c>
      <c r="B113" s="183" t="s">
        <v>415</v>
      </c>
      <c r="C113" s="186">
        <v>23</v>
      </c>
      <c r="D113" s="277">
        <v>5</v>
      </c>
      <c r="E113" s="185">
        <v>24</v>
      </c>
      <c r="F113" s="186">
        <v>109</v>
      </c>
      <c r="G113" s="179"/>
      <c r="H113" s="699"/>
      <c r="I113" s="699"/>
      <c r="J113" s="719"/>
      <c r="K113" s="720"/>
      <c r="L113" s="17"/>
      <c r="M113" s="17"/>
      <c r="N113" s="17"/>
      <c r="O113" s="17"/>
      <c r="P113" s="17"/>
      <c r="Q113" s="17"/>
      <c r="R113" s="17"/>
      <c r="S113" s="17"/>
      <c r="T113" s="17"/>
      <c r="U113" s="17"/>
      <c r="V113" s="17"/>
      <c r="W113" s="17"/>
      <c r="X113" s="17"/>
      <c r="Y113" s="17"/>
      <c r="Z113" s="17"/>
      <c r="AA113" s="17"/>
      <c r="AB113" s="17"/>
    </row>
    <row r="114" spans="1:30" ht="15.75" customHeight="1">
      <c r="A114" s="183" t="s">
        <v>1446</v>
      </c>
      <c r="B114" s="183" t="s">
        <v>415</v>
      </c>
      <c r="C114" s="186">
        <v>8</v>
      </c>
      <c r="D114" s="277">
        <v>5</v>
      </c>
      <c r="E114" s="185">
        <v>6</v>
      </c>
      <c r="F114" s="186">
        <v>9</v>
      </c>
      <c r="G114" s="179"/>
      <c r="H114" s="699"/>
      <c r="I114" s="699"/>
      <c r="J114" s="719"/>
      <c r="K114" s="720"/>
      <c r="L114" s="17"/>
      <c r="M114" s="17"/>
      <c r="N114" s="17"/>
      <c r="O114" s="17"/>
      <c r="P114" s="17"/>
      <c r="Q114" s="17"/>
      <c r="R114" s="17"/>
      <c r="S114" s="17"/>
      <c r="T114" s="17"/>
      <c r="U114" s="17"/>
      <c r="V114" s="17"/>
      <c r="W114" s="17"/>
      <c r="X114" s="17"/>
      <c r="Y114" s="17"/>
      <c r="Z114" s="17"/>
      <c r="AA114" s="17"/>
      <c r="AB114" s="17"/>
    </row>
    <row r="115" spans="1:30" ht="15.75" customHeight="1">
      <c r="A115" s="183" t="s">
        <v>1447</v>
      </c>
      <c r="B115" s="183" t="s">
        <v>415</v>
      </c>
      <c r="C115" s="186">
        <v>48</v>
      </c>
      <c r="D115" s="277">
        <v>5</v>
      </c>
      <c r="E115" s="185">
        <v>12</v>
      </c>
      <c r="F115" s="186">
        <v>115</v>
      </c>
      <c r="G115" s="179"/>
      <c r="H115" s="699"/>
      <c r="I115" s="699"/>
      <c r="J115" s="719"/>
      <c r="K115" s="720"/>
      <c r="L115" s="17"/>
      <c r="M115" s="17"/>
      <c r="N115" s="17"/>
      <c r="O115" s="17"/>
      <c r="P115" s="17"/>
      <c r="Q115" s="17"/>
      <c r="R115" s="17"/>
      <c r="S115" s="17"/>
      <c r="T115" s="17"/>
      <c r="U115" s="17"/>
      <c r="V115" s="17"/>
      <c r="W115" s="17"/>
      <c r="X115" s="17"/>
      <c r="Y115" s="17"/>
      <c r="Z115" s="17"/>
      <c r="AA115" s="17"/>
      <c r="AB115" s="17"/>
    </row>
    <row r="116" spans="1:30" ht="15.75" customHeight="1">
      <c r="A116" s="183" t="s">
        <v>1448</v>
      </c>
      <c r="B116" s="183" t="s">
        <v>415</v>
      </c>
      <c r="C116" s="186">
        <v>9</v>
      </c>
      <c r="D116" s="277">
        <v>5</v>
      </c>
      <c r="E116" s="185">
        <v>15</v>
      </c>
      <c r="F116" s="186">
        <v>26</v>
      </c>
      <c r="G116" s="179"/>
      <c r="H116" s="699"/>
      <c r="I116" s="699"/>
      <c r="J116" s="719"/>
      <c r="K116" s="720"/>
      <c r="L116" s="17"/>
      <c r="M116" s="17"/>
      <c r="N116" s="17"/>
      <c r="O116" s="17"/>
      <c r="P116" s="17"/>
      <c r="Q116" s="17"/>
      <c r="R116" s="17"/>
      <c r="S116" s="17"/>
      <c r="T116" s="17"/>
      <c r="U116" s="17"/>
      <c r="V116" s="17"/>
      <c r="W116" s="17"/>
      <c r="X116" s="17"/>
      <c r="Y116" s="17"/>
      <c r="Z116" s="17"/>
      <c r="AA116" s="17"/>
      <c r="AB116" s="17"/>
    </row>
    <row r="117" spans="1:30" ht="15.75" customHeight="1">
      <c r="A117" s="183" t="s">
        <v>1449</v>
      </c>
      <c r="B117" s="183" t="s">
        <v>415</v>
      </c>
      <c r="C117" s="186">
        <v>140</v>
      </c>
      <c r="D117" s="277">
        <v>1</v>
      </c>
      <c r="E117" s="185">
        <v>1</v>
      </c>
      <c r="F117" s="186">
        <v>140</v>
      </c>
      <c r="G117" s="179"/>
      <c r="H117" s="699"/>
      <c r="I117" s="699"/>
      <c r="J117" s="719"/>
      <c r="K117" s="720"/>
      <c r="L117" s="17"/>
      <c r="M117" s="17"/>
      <c r="N117" s="17"/>
      <c r="O117" s="17"/>
      <c r="P117" s="17"/>
      <c r="Q117" s="17"/>
      <c r="R117" s="17"/>
      <c r="S117" s="17"/>
      <c r="T117" s="17"/>
      <c r="U117" s="17"/>
      <c r="V117" s="17"/>
      <c r="W117" s="17"/>
      <c r="X117" s="17"/>
      <c r="Y117" s="17"/>
      <c r="Z117" s="17"/>
      <c r="AA117" s="17"/>
      <c r="AB117" s="17"/>
    </row>
    <row r="118" spans="1:30" ht="15.75" customHeight="1">
      <c r="A118" s="183" t="s">
        <v>1450</v>
      </c>
      <c r="B118" s="183" t="s">
        <v>415</v>
      </c>
      <c r="C118" s="186">
        <v>40</v>
      </c>
      <c r="D118" s="277">
        <v>13</v>
      </c>
      <c r="E118" s="185">
        <v>200</v>
      </c>
      <c r="F118" s="186">
        <v>620</v>
      </c>
      <c r="G118" s="179"/>
      <c r="H118" s="699"/>
      <c r="I118" s="699"/>
      <c r="J118" s="719"/>
      <c r="K118" s="720"/>
      <c r="L118" s="17"/>
      <c r="M118" s="17"/>
      <c r="N118" s="17"/>
      <c r="O118" s="17"/>
      <c r="P118" s="17"/>
      <c r="Q118" s="17"/>
      <c r="R118" s="17"/>
      <c r="S118" s="17"/>
      <c r="T118" s="17"/>
      <c r="U118" s="17"/>
      <c r="V118" s="17"/>
      <c r="W118" s="17"/>
      <c r="X118" s="17"/>
      <c r="Y118" s="17"/>
      <c r="Z118" s="17"/>
      <c r="AA118" s="17"/>
      <c r="AB118" s="17"/>
    </row>
    <row r="119" spans="1:30" ht="15.75" customHeight="1">
      <c r="A119" s="183" t="s">
        <v>1451</v>
      </c>
      <c r="B119" s="183" t="s">
        <v>415</v>
      </c>
      <c r="C119" s="186">
        <v>16</v>
      </c>
      <c r="D119" s="277">
        <v>5</v>
      </c>
      <c r="E119" s="185">
        <v>15</v>
      </c>
      <c r="F119" s="186">
        <v>48</v>
      </c>
      <c r="G119" s="179"/>
      <c r="H119" s="699"/>
      <c r="I119" s="699"/>
      <c r="J119" s="719"/>
      <c r="K119" s="720"/>
      <c r="L119" s="17"/>
      <c r="M119" s="17"/>
      <c r="N119" s="17"/>
      <c r="O119" s="17"/>
      <c r="P119" s="17"/>
      <c r="Q119" s="17"/>
      <c r="R119" s="17"/>
      <c r="S119" s="17"/>
      <c r="T119" s="17"/>
      <c r="U119" s="17"/>
      <c r="V119" s="17"/>
      <c r="W119" s="17"/>
      <c r="X119" s="17"/>
      <c r="Y119" s="17"/>
      <c r="Z119" s="17"/>
      <c r="AA119" s="17"/>
      <c r="AB119" s="17"/>
    </row>
    <row r="120" spans="1:30" ht="15.75" customHeight="1">
      <c r="A120" s="183" t="s">
        <v>1452</v>
      </c>
      <c r="B120" s="183" t="s">
        <v>415</v>
      </c>
      <c r="C120" s="186">
        <v>165</v>
      </c>
      <c r="D120" s="277">
        <v>1</v>
      </c>
      <c r="E120" s="185">
        <v>1</v>
      </c>
      <c r="F120" s="186">
        <v>165</v>
      </c>
      <c r="G120" s="179"/>
      <c r="H120" s="699"/>
      <c r="I120" s="699"/>
      <c r="J120" s="719"/>
      <c r="K120" s="720"/>
      <c r="L120" s="17"/>
      <c r="M120" s="17"/>
      <c r="N120" s="17"/>
      <c r="O120" s="17"/>
      <c r="P120" s="17"/>
      <c r="Q120" s="17"/>
      <c r="R120" s="17"/>
      <c r="S120" s="17"/>
      <c r="T120" s="17"/>
      <c r="U120" s="17"/>
      <c r="V120" s="17"/>
      <c r="W120" s="17"/>
      <c r="X120" s="17"/>
      <c r="Y120" s="17"/>
      <c r="Z120" s="17"/>
      <c r="AA120" s="17"/>
      <c r="AB120" s="17"/>
    </row>
    <row r="121" spans="1:30" ht="15.75" customHeight="1">
      <c r="A121" s="183"/>
      <c r="B121" s="183"/>
      <c r="C121" s="165"/>
      <c r="D121" s="267"/>
      <c r="E121" s="184"/>
      <c r="F121" s="165"/>
      <c r="G121" s="179"/>
      <c r="H121" s="717"/>
      <c r="I121" s="717"/>
      <c r="J121" s="721"/>
      <c r="K121" s="722"/>
      <c r="L121" s="17"/>
      <c r="M121" s="17"/>
      <c r="N121" s="17"/>
      <c r="O121" s="17"/>
      <c r="P121" s="17"/>
      <c r="Q121" s="17"/>
      <c r="R121" s="17"/>
      <c r="S121" s="17"/>
      <c r="T121" s="17"/>
      <c r="U121" s="17"/>
      <c r="V121" s="17"/>
      <c r="W121" s="17"/>
      <c r="X121" s="17"/>
      <c r="Y121" s="17"/>
      <c r="Z121" s="17"/>
      <c r="AA121" s="17"/>
      <c r="AB121" s="17"/>
    </row>
    <row r="122" spans="1:30" ht="15.75" customHeight="1">
      <c r="A122" s="183"/>
      <c r="B122" s="183"/>
      <c r="C122" s="183"/>
      <c r="D122" s="183"/>
      <c r="E122" s="183"/>
      <c r="F122" s="183"/>
      <c r="G122" s="85"/>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row>
    <row r="123" spans="1:30" ht="15.75" customHeight="1">
      <c r="A123" s="183"/>
      <c r="B123" s="183"/>
      <c r="C123" s="183"/>
      <c r="D123" s="262"/>
      <c r="E123" s="262"/>
      <c r="F123" s="183"/>
      <c r="G123" s="85"/>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row>
    <row r="124" spans="1:30" ht="15.75" customHeight="1">
      <c r="A124" s="183"/>
      <c r="B124" s="183"/>
      <c r="C124" s="183"/>
      <c r="D124" s="183"/>
      <c r="E124" s="183"/>
      <c r="F124" s="183"/>
      <c r="G124" s="85"/>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row>
    <row r="125" spans="1:30" ht="15.75" customHeight="1">
      <c r="A125" s="183" t="s">
        <v>1453</v>
      </c>
      <c r="B125" s="183"/>
      <c r="C125" s="183"/>
      <c r="D125" s="183"/>
      <c r="E125" s="183"/>
      <c r="F125" s="183"/>
      <c r="G125" s="85"/>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row>
    <row r="126" spans="1:30" ht="15.75" customHeight="1">
      <c r="A126" s="183" t="s">
        <v>1453</v>
      </c>
      <c r="B126" s="183" t="s">
        <v>415</v>
      </c>
      <c r="C126" s="263">
        <v>12</v>
      </c>
      <c r="D126" s="262">
        <v>10</v>
      </c>
      <c r="E126" s="262">
        <v>1</v>
      </c>
      <c r="F126" s="263">
        <v>1200</v>
      </c>
      <c r="G126" s="85"/>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row>
    <row r="127" spans="1:30" ht="15.75" customHeight="1">
      <c r="A127" s="183" t="s">
        <v>1454</v>
      </c>
      <c r="B127" s="183" t="s">
        <v>415</v>
      </c>
      <c r="C127" s="263">
        <v>750</v>
      </c>
      <c r="D127" s="262">
        <v>10</v>
      </c>
      <c r="E127" s="262">
        <v>1</v>
      </c>
      <c r="F127" s="263">
        <v>75</v>
      </c>
      <c r="G127" s="85"/>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row>
    <row r="128" spans="1:30" ht="15.75" customHeight="1">
      <c r="A128" s="183" t="s">
        <v>1455</v>
      </c>
      <c r="B128" s="183" t="s">
        <v>415</v>
      </c>
      <c r="C128" s="263">
        <v>180</v>
      </c>
      <c r="D128" s="262">
        <v>25</v>
      </c>
      <c r="E128" s="262">
        <v>4</v>
      </c>
      <c r="F128" s="263">
        <v>29</v>
      </c>
      <c r="G128" s="85"/>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row>
    <row r="129" spans="1:30" ht="15.75" customHeight="1">
      <c r="A129" s="183" t="s">
        <v>1452</v>
      </c>
      <c r="B129" s="183" t="s">
        <v>415</v>
      </c>
      <c r="C129" s="263">
        <v>19</v>
      </c>
      <c r="D129" s="262">
        <v>6</v>
      </c>
      <c r="E129" s="262">
        <v>6</v>
      </c>
      <c r="F129" s="263">
        <v>19</v>
      </c>
      <c r="G129" s="85"/>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ht="15.75" customHeight="1">
      <c r="A130" s="183"/>
      <c r="B130" s="183"/>
      <c r="C130" s="183"/>
      <c r="D130" s="183"/>
      <c r="E130" s="183"/>
      <c r="F130" s="183"/>
      <c r="G130" s="85"/>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row>
    <row r="131" spans="1:30" ht="15.75" customHeight="1">
      <c r="A131" s="183" t="s">
        <v>1456</v>
      </c>
      <c r="B131" s="183"/>
      <c r="C131" s="183"/>
      <c r="D131" s="183"/>
      <c r="E131" s="183"/>
      <c r="F131" s="183"/>
      <c r="G131" s="85"/>
      <c r="H131" s="17"/>
      <c r="I131" s="17"/>
      <c r="J131" s="17"/>
      <c r="K131" s="17"/>
      <c r="L131" s="17"/>
      <c r="M131" s="17"/>
      <c r="N131" s="17"/>
      <c r="O131" s="17"/>
      <c r="P131" s="711"/>
      <c r="Q131" s="699"/>
      <c r="R131" s="699"/>
      <c r="S131" s="17"/>
      <c r="T131" s="17"/>
      <c r="U131" s="17"/>
      <c r="V131" s="17"/>
      <c r="W131" s="17"/>
      <c r="X131" s="17"/>
      <c r="Y131" s="17"/>
      <c r="Z131" s="17"/>
      <c r="AA131" s="17"/>
      <c r="AB131" s="17"/>
      <c r="AC131" s="17"/>
      <c r="AD131" s="17"/>
    </row>
    <row r="132" spans="1:30" ht="15.75" customHeight="1">
      <c r="A132" s="183" t="s">
        <v>1457</v>
      </c>
      <c r="B132" s="183" t="s">
        <v>415</v>
      </c>
      <c r="C132" s="263">
        <v>924</v>
      </c>
      <c r="D132" s="262">
        <v>15</v>
      </c>
      <c r="E132" s="262">
        <v>2</v>
      </c>
      <c r="F132" s="263">
        <v>123</v>
      </c>
      <c r="G132" s="85"/>
      <c r="H132" s="17"/>
      <c r="I132" s="17"/>
      <c r="J132" s="17"/>
      <c r="K132" s="17"/>
      <c r="L132" s="17"/>
      <c r="M132" s="17"/>
      <c r="N132" s="17"/>
      <c r="O132" s="17"/>
      <c r="P132" s="711"/>
      <c r="Q132" s="699"/>
      <c r="R132" s="699"/>
      <c r="S132" s="17"/>
      <c r="T132" s="17"/>
      <c r="U132" s="17"/>
      <c r="V132" s="17"/>
      <c r="W132" s="17"/>
      <c r="X132" s="17"/>
      <c r="Y132" s="17"/>
      <c r="Z132" s="17"/>
      <c r="AA132" s="17"/>
      <c r="AB132" s="17"/>
      <c r="AC132" s="17"/>
      <c r="AD132" s="17"/>
    </row>
    <row r="133" spans="1:30" ht="15.75" customHeight="1">
      <c r="A133" s="183"/>
      <c r="B133" s="183"/>
      <c r="C133" s="183"/>
      <c r="D133" s="183"/>
      <c r="E133" s="183"/>
      <c r="F133" s="183"/>
      <c r="G133" s="85"/>
      <c r="H133" s="17"/>
      <c r="I133" s="17"/>
      <c r="J133" s="17"/>
      <c r="K133" s="17"/>
      <c r="L133" s="17"/>
      <c r="M133" s="17"/>
      <c r="N133" s="17"/>
      <c r="O133" s="17"/>
      <c r="P133" s="711"/>
      <c r="Q133" s="699"/>
      <c r="R133" s="699"/>
      <c r="S133" s="17"/>
      <c r="T133" s="17"/>
      <c r="U133" s="17"/>
      <c r="V133" s="17"/>
      <c r="W133" s="17"/>
      <c r="X133" s="17"/>
      <c r="Y133" s="17"/>
      <c r="Z133" s="17"/>
      <c r="AA133" s="17"/>
      <c r="AB133" s="17"/>
      <c r="AC133" s="17"/>
      <c r="AD133" s="17"/>
    </row>
    <row r="134" spans="1:30" ht="15.75" customHeight="1">
      <c r="A134" s="183"/>
      <c r="B134" s="183"/>
      <c r="C134" s="183"/>
      <c r="D134" s="183"/>
      <c r="E134" s="183"/>
      <c r="F134" s="183"/>
      <c r="G134" s="85"/>
      <c r="H134" s="17"/>
      <c r="I134" s="17"/>
      <c r="J134" s="17"/>
      <c r="K134" s="17"/>
      <c r="L134" s="17"/>
      <c r="M134" s="17"/>
      <c r="N134" s="17"/>
      <c r="O134" s="17"/>
      <c r="P134" s="711"/>
      <c r="Q134" s="699"/>
      <c r="R134" s="699"/>
      <c r="S134" s="17"/>
      <c r="T134" s="17"/>
      <c r="U134" s="17"/>
      <c r="V134" s="17"/>
      <c r="W134" s="17"/>
      <c r="X134" s="17"/>
      <c r="Y134" s="17"/>
      <c r="Z134" s="17"/>
      <c r="AA134" s="17"/>
      <c r="AB134" s="17"/>
      <c r="AC134" s="17"/>
      <c r="AD134" s="17"/>
    </row>
    <row r="135" spans="1:30" ht="15.75" customHeight="1">
      <c r="A135" s="183" t="s">
        <v>1430</v>
      </c>
      <c r="B135" s="183" t="s">
        <v>412</v>
      </c>
      <c r="C135" s="263">
        <v>16</v>
      </c>
      <c r="D135" s="183"/>
      <c r="E135" s="262">
        <v>25</v>
      </c>
      <c r="F135" s="263">
        <v>400</v>
      </c>
      <c r="G135" s="85"/>
      <c r="H135" s="17"/>
      <c r="I135" s="17"/>
      <c r="J135" s="17"/>
      <c r="K135" s="17"/>
      <c r="L135" s="17"/>
      <c r="M135" s="17"/>
      <c r="N135" s="17"/>
      <c r="O135" s="17"/>
      <c r="P135" s="711"/>
      <c r="Q135" s="699"/>
      <c r="R135" s="699"/>
      <c r="S135" s="17"/>
      <c r="T135" s="17"/>
      <c r="U135" s="17"/>
      <c r="V135" s="17"/>
      <c r="W135" s="17"/>
      <c r="X135" s="17"/>
      <c r="Y135" s="17"/>
      <c r="Z135" s="17"/>
      <c r="AA135" s="17"/>
      <c r="AB135" s="17"/>
      <c r="AC135" s="17"/>
      <c r="AD135" s="17"/>
    </row>
    <row r="136" spans="1:30" ht="15.75" customHeight="1">
      <c r="A136" s="183" t="s">
        <v>1432</v>
      </c>
      <c r="B136" s="183" t="s">
        <v>412</v>
      </c>
      <c r="C136" s="263">
        <v>69</v>
      </c>
      <c r="D136" s="183"/>
      <c r="E136" s="262">
        <v>24</v>
      </c>
      <c r="F136" s="263">
        <v>1656</v>
      </c>
      <c r="G136" s="85"/>
      <c r="H136" s="17"/>
      <c r="I136" s="17"/>
      <c r="J136" s="17"/>
      <c r="K136" s="17"/>
      <c r="L136" s="17"/>
      <c r="M136" s="17"/>
      <c r="N136" s="17"/>
      <c r="O136" s="17"/>
      <c r="P136" s="711"/>
      <c r="Q136" s="699"/>
      <c r="R136" s="699"/>
      <c r="S136" s="17"/>
      <c r="T136" s="17"/>
      <c r="U136" s="17"/>
      <c r="V136" s="17"/>
      <c r="W136" s="17"/>
      <c r="X136" s="17"/>
      <c r="Y136" s="17"/>
      <c r="Z136" s="17"/>
      <c r="AA136" s="17"/>
      <c r="AB136" s="17"/>
      <c r="AC136" s="17"/>
      <c r="AD136" s="17"/>
    </row>
    <row r="137" spans="1:30" ht="15.75" customHeight="1">
      <c r="A137" s="183"/>
      <c r="B137" s="183"/>
      <c r="C137" s="183"/>
      <c r="D137" s="183"/>
      <c r="E137" s="183"/>
      <c r="F137" s="183"/>
      <c r="G137" s="85"/>
      <c r="H137" s="17"/>
      <c r="I137" s="17"/>
      <c r="J137" s="17"/>
      <c r="K137" s="17"/>
      <c r="L137" s="17"/>
      <c r="M137" s="17"/>
      <c r="N137" s="17"/>
      <c r="O137" s="17"/>
      <c r="P137" s="711"/>
      <c r="Q137" s="699"/>
      <c r="R137" s="699"/>
      <c r="S137" s="17"/>
      <c r="T137" s="17"/>
      <c r="U137" s="17"/>
      <c r="V137" s="17"/>
      <c r="W137" s="17"/>
      <c r="X137" s="17"/>
      <c r="Y137" s="17"/>
      <c r="Z137" s="17"/>
      <c r="AA137" s="17"/>
      <c r="AB137" s="17"/>
      <c r="AC137" s="17"/>
      <c r="AD137" s="17"/>
    </row>
    <row r="138" spans="1:30" ht="15.75" customHeight="1">
      <c r="A138" s="183" t="s">
        <v>1458</v>
      </c>
      <c r="B138" s="183"/>
      <c r="C138" s="183"/>
      <c r="D138" s="183"/>
      <c r="E138" s="183"/>
      <c r="F138" s="183"/>
      <c r="G138" s="85"/>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row>
    <row r="139" spans="1:30" ht="15.75" customHeight="1">
      <c r="A139" s="183" t="s">
        <v>1435</v>
      </c>
      <c r="B139" s="183" t="s">
        <v>412</v>
      </c>
      <c r="C139" s="263">
        <v>126</v>
      </c>
      <c r="D139" s="183"/>
      <c r="E139" s="262">
        <v>4</v>
      </c>
      <c r="F139" s="263">
        <v>504</v>
      </c>
      <c r="G139" s="85"/>
      <c r="H139" s="17"/>
      <c r="I139" s="17"/>
      <c r="J139" s="17"/>
      <c r="K139" s="17"/>
      <c r="L139" s="17"/>
      <c r="M139" s="711"/>
      <c r="N139" s="699"/>
      <c r="O139" s="699"/>
      <c r="P139" s="711"/>
      <c r="Q139" s="699"/>
      <c r="R139" s="699"/>
      <c r="S139" s="699"/>
      <c r="T139" s="699"/>
      <c r="U139" s="17"/>
      <c r="V139" s="17"/>
      <c r="W139" s="17"/>
      <c r="X139" s="17"/>
      <c r="Y139" s="17"/>
      <c r="Z139" s="17"/>
      <c r="AA139" s="17"/>
      <c r="AB139" s="17"/>
      <c r="AC139" s="17"/>
      <c r="AD139" s="17"/>
    </row>
    <row r="140" spans="1:30" ht="15.75" customHeight="1">
      <c r="A140" s="183" t="s">
        <v>1459</v>
      </c>
      <c r="B140" s="183" t="s">
        <v>412</v>
      </c>
      <c r="C140" s="263">
        <v>6</v>
      </c>
      <c r="D140" s="183"/>
      <c r="E140" s="262">
        <v>31</v>
      </c>
      <c r="F140" s="263">
        <v>186</v>
      </c>
      <c r="G140" s="85"/>
      <c r="H140" s="17"/>
      <c r="I140" s="17"/>
      <c r="J140" s="17"/>
      <c r="K140" s="17"/>
      <c r="L140" s="17"/>
      <c r="M140" s="711"/>
      <c r="N140" s="699"/>
      <c r="O140" s="699"/>
      <c r="P140" s="711"/>
      <c r="Q140" s="699"/>
      <c r="R140" s="699"/>
      <c r="S140" s="699"/>
      <c r="T140" s="699"/>
      <c r="U140" s="17"/>
      <c r="V140" s="17"/>
      <c r="W140" s="17"/>
      <c r="X140" s="17"/>
      <c r="Y140" s="17"/>
      <c r="Z140" s="17"/>
      <c r="AA140" s="17"/>
      <c r="AB140" s="17"/>
      <c r="AC140" s="17"/>
      <c r="AD140" s="17"/>
    </row>
    <row r="141" spans="1:30" ht="15.75" customHeight="1">
      <c r="A141" s="183"/>
      <c r="B141" s="183"/>
      <c r="C141" s="183"/>
      <c r="D141" s="183"/>
      <c r="E141" s="183"/>
      <c r="F141" s="183"/>
      <c r="G141" s="85"/>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83" t="s">
        <v>1441</v>
      </c>
      <c r="B142" s="183"/>
      <c r="C142" s="183"/>
      <c r="D142" s="183"/>
      <c r="E142" s="183"/>
      <c r="F142" s="183"/>
      <c r="G142" s="85"/>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83" t="s">
        <v>1452</v>
      </c>
      <c r="B143" s="183" t="s">
        <v>412</v>
      </c>
      <c r="C143" s="263">
        <v>62</v>
      </c>
      <c r="D143" s="183"/>
      <c r="E143" s="262">
        <v>1</v>
      </c>
      <c r="F143" s="263">
        <v>62</v>
      </c>
      <c r="G143" s="85"/>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83"/>
      <c r="B144" s="183"/>
      <c r="C144" s="183"/>
      <c r="D144" s="183"/>
      <c r="E144" s="183"/>
      <c r="F144" s="183"/>
      <c r="G144" s="85"/>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83" t="s">
        <v>1453</v>
      </c>
      <c r="B145" s="183"/>
      <c r="C145" s="183"/>
      <c r="D145" s="183"/>
      <c r="E145" s="183"/>
      <c r="F145" s="183"/>
      <c r="G145" s="85"/>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83" t="s">
        <v>1453</v>
      </c>
      <c r="B146" s="183" t="s">
        <v>412</v>
      </c>
      <c r="C146" s="263">
        <v>2.4700000000000002</v>
      </c>
      <c r="D146" s="183"/>
      <c r="E146" s="262">
        <v>1</v>
      </c>
      <c r="F146" s="263">
        <v>2465</v>
      </c>
      <c r="G146" s="85"/>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83" t="s">
        <v>1454</v>
      </c>
      <c r="B147" s="183" t="s">
        <v>412</v>
      </c>
      <c r="C147" s="263">
        <v>84</v>
      </c>
      <c r="D147" s="183"/>
      <c r="E147" s="262">
        <v>1</v>
      </c>
      <c r="F147" s="263">
        <v>84</v>
      </c>
      <c r="G147" s="85"/>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83" t="s">
        <v>1455</v>
      </c>
      <c r="B148" s="183" t="s">
        <v>412</v>
      </c>
      <c r="C148" s="263">
        <v>18</v>
      </c>
      <c r="D148" s="183"/>
      <c r="E148" s="262">
        <v>4</v>
      </c>
      <c r="F148" s="263">
        <v>72</v>
      </c>
      <c r="G148" s="85"/>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83" t="s">
        <v>1452</v>
      </c>
      <c r="B149" s="183" t="s">
        <v>412</v>
      </c>
      <c r="C149" s="263">
        <v>11</v>
      </c>
      <c r="D149" s="183"/>
      <c r="E149" s="262">
        <v>1</v>
      </c>
      <c r="F149" s="263">
        <v>11</v>
      </c>
      <c r="G149" s="85"/>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row>
    <row r="150" spans="1:30" ht="15.75" customHeight="1">
      <c r="A150" s="183"/>
      <c r="B150" s="183"/>
      <c r="C150" s="183"/>
      <c r="D150" s="183"/>
      <c r="E150" s="183"/>
      <c r="F150" s="183"/>
      <c r="G150" s="85"/>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row>
    <row r="151" spans="1:30" ht="15.75" customHeight="1">
      <c r="A151" s="183" t="s">
        <v>1456</v>
      </c>
      <c r="B151" s="183"/>
      <c r="C151" s="183"/>
      <c r="D151" s="183"/>
      <c r="E151" s="183"/>
      <c r="F151" s="183"/>
      <c r="G151" s="85"/>
      <c r="H151" s="17"/>
      <c r="I151" s="17"/>
      <c r="J151" s="17"/>
      <c r="K151" s="17"/>
      <c r="L151" s="17"/>
      <c r="M151" s="711"/>
      <c r="N151" s="699"/>
      <c r="O151" s="699"/>
      <c r="P151" s="711"/>
      <c r="Q151" s="699"/>
      <c r="R151" s="699"/>
      <c r="S151" s="699"/>
      <c r="T151" s="699"/>
      <c r="U151" s="17"/>
      <c r="V151" s="17"/>
      <c r="W151" s="17"/>
      <c r="X151" s="17"/>
      <c r="Y151" s="17"/>
      <c r="Z151" s="17"/>
      <c r="AA151" s="17"/>
      <c r="AB151" s="17"/>
      <c r="AC151" s="17"/>
      <c r="AD151" s="17"/>
    </row>
    <row r="152" spans="1:30" ht="15.75" customHeight="1">
      <c r="A152" s="183" t="s">
        <v>1457</v>
      </c>
      <c r="B152" s="183" t="s">
        <v>412</v>
      </c>
      <c r="C152" s="263">
        <v>20</v>
      </c>
      <c r="D152" s="183"/>
      <c r="E152" s="262">
        <v>2</v>
      </c>
      <c r="F152" s="263">
        <v>40</v>
      </c>
      <c r="G152" s="85"/>
      <c r="H152" s="17"/>
      <c r="I152" s="17"/>
      <c r="J152" s="17"/>
      <c r="K152" s="17"/>
      <c r="L152" s="17"/>
      <c r="M152" s="711"/>
      <c r="N152" s="699"/>
      <c r="O152" s="699"/>
      <c r="P152" s="711"/>
      <c r="Q152" s="699"/>
      <c r="R152" s="699"/>
      <c r="S152" s="699"/>
      <c r="T152" s="699"/>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711"/>
      <c r="C168" s="699"/>
      <c r="D168" s="17"/>
      <c r="E168" s="17"/>
      <c r="F168" s="17"/>
      <c r="G168" s="17"/>
      <c r="H168" s="17"/>
      <c r="I168" s="17"/>
      <c r="J168" s="17"/>
      <c r="K168" s="17"/>
      <c r="L168" s="17"/>
      <c r="M168" s="711"/>
      <c r="N168" s="699"/>
      <c r="O168" s="699"/>
      <c r="P168" s="711"/>
      <c r="Q168" s="699"/>
      <c r="R168" s="699"/>
      <c r="S168" s="699"/>
      <c r="T168" s="699"/>
      <c r="U168" s="17"/>
      <c r="V168" s="17"/>
      <c r="W168" s="17"/>
      <c r="X168" s="17"/>
      <c r="Y168" s="17"/>
      <c r="Z168" s="17"/>
      <c r="AA168" s="17"/>
      <c r="AB168" s="17"/>
      <c r="AC168" s="17"/>
      <c r="AD168" s="17"/>
    </row>
    <row r="169" spans="1:30" ht="15.75" customHeight="1">
      <c r="A169" s="17"/>
      <c r="B169" s="711"/>
      <c r="C169" s="699"/>
      <c r="D169" s="17"/>
      <c r="E169" s="17"/>
      <c r="F169" s="17"/>
      <c r="G169" s="17"/>
      <c r="H169" s="17"/>
      <c r="I169" s="17"/>
      <c r="J169" s="17"/>
      <c r="K169" s="17"/>
      <c r="L169" s="17"/>
      <c r="M169" s="711"/>
      <c r="N169" s="699"/>
      <c r="O169" s="699"/>
      <c r="P169" s="711"/>
      <c r="Q169" s="699"/>
      <c r="R169" s="699"/>
      <c r="S169" s="699"/>
      <c r="T169" s="699"/>
      <c r="U169" s="17"/>
      <c r="V169" s="17"/>
      <c r="W169" s="17"/>
      <c r="X169" s="17"/>
      <c r="Y169" s="17"/>
      <c r="Z169" s="17"/>
      <c r="AA169" s="17"/>
      <c r="AB169" s="17"/>
      <c r="AC169" s="17"/>
      <c r="AD169" s="17"/>
    </row>
    <row r="170" spans="1:30" ht="15.75" customHeight="1">
      <c r="A170" s="17"/>
      <c r="B170" s="711"/>
      <c r="C170" s="699"/>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711"/>
      <c r="C171" s="699"/>
      <c r="D171" s="17"/>
      <c r="E171" s="17"/>
      <c r="F171" s="17"/>
      <c r="G171" s="17"/>
      <c r="H171" s="17"/>
      <c r="I171" s="17"/>
      <c r="J171" s="17"/>
      <c r="K171" s="17"/>
      <c r="L171" s="17"/>
      <c r="M171" s="711"/>
      <c r="N171" s="699"/>
      <c r="O171" s="699"/>
      <c r="P171" s="699"/>
      <c r="Q171" s="699"/>
      <c r="R171" s="699"/>
      <c r="S171" s="699"/>
      <c r="T171" s="699"/>
      <c r="U171" s="17"/>
      <c r="V171" s="17"/>
      <c r="W171" s="17"/>
      <c r="X171" s="17"/>
      <c r="Y171" s="17"/>
      <c r="Z171" s="17"/>
      <c r="AA171" s="17"/>
      <c r="AB171" s="17"/>
      <c r="AC171" s="17"/>
      <c r="AD171" s="17"/>
    </row>
    <row r="172" spans="1:30" ht="15.75" customHeight="1">
      <c r="A172" s="17"/>
      <c r="B172" s="711"/>
      <c r="C172" s="699"/>
      <c r="D172" s="17"/>
      <c r="E172" s="17"/>
      <c r="F172" s="17"/>
      <c r="G172" s="17"/>
      <c r="H172" s="17"/>
      <c r="I172" s="17"/>
      <c r="J172" s="17"/>
      <c r="K172" s="17"/>
      <c r="L172" s="17"/>
      <c r="M172" s="711"/>
      <c r="N172" s="699"/>
      <c r="O172" s="699"/>
      <c r="P172" s="699"/>
      <c r="Q172" s="699"/>
      <c r="R172" s="699"/>
      <c r="S172" s="699"/>
      <c r="T172" s="699"/>
      <c r="U172" s="17"/>
      <c r="V172" s="17"/>
      <c r="W172" s="17"/>
      <c r="X172" s="17"/>
      <c r="Y172" s="17"/>
      <c r="Z172" s="17"/>
      <c r="AA172" s="17"/>
      <c r="AB172" s="17"/>
      <c r="AC172" s="17"/>
      <c r="AD172" s="17"/>
    </row>
    <row r="173" spans="1:30" ht="15.75" customHeight="1">
      <c r="A173" s="17"/>
      <c r="B173" s="711"/>
      <c r="C173" s="699"/>
      <c r="D173" s="17"/>
      <c r="E173" s="17"/>
      <c r="F173" s="17"/>
      <c r="G173" s="17"/>
      <c r="H173" s="17"/>
      <c r="I173" s="17"/>
      <c r="J173" s="17"/>
      <c r="K173" s="17"/>
      <c r="L173" s="17"/>
      <c r="M173" s="711"/>
      <c r="N173" s="699"/>
      <c r="O173" s="699"/>
      <c r="P173" s="699"/>
      <c r="Q173" s="699"/>
      <c r="R173" s="699"/>
      <c r="S173" s="699"/>
      <c r="T173" s="699"/>
      <c r="U173" s="17"/>
      <c r="V173" s="17"/>
      <c r="W173" s="17"/>
      <c r="X173" s="17"/>
      <c r="Y173" s="17"/>
      <c r="Z173" s="17"/>
      <c r="AA173" s="17"/>
      <c r="AB173" s="17"/>
      <c r="AC173" s="17"/>
      <c r="AD173" s="17"/>
    </row>
    <row r="174" spans="1:30" ht="15.75" customHeight="1">
      <c r="A174" s="17"/>
      <c r="B174" s="711"/>
      <c r="C174" s="699"/>
      <c r="D174" s="17"/>
      <c r="E174" s="17"/>
      <c r="F174" s="17"/>
      <c r="G174" s="17"/>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7"/>
      <c r="B175" s="711"/>
      <c r="C175" s="699"/>
      <c r="D175" s="17"/>
      <c r="E175" s="17"/>
      <c r="F175" s="17"/>
      <c r="G175" s="17"/>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7"/>
      <c r="B176" s="711"/>
      <c r="C176" s="699"/>
      <c r="D176" s="17"/>
      <c r="E176" s="17"/>
      <c r="F176" s="17"/>
      <c r="G176" s="17"/>
      <c r="H176" s="17"/>
      <c r="I176" s="17"/>
      <c r="J176" s="17"/>
      <c r="K176" s="17"/>
      <c r="L176" s="17"/>
      <c r="M176" s="711"/>
      <c r="N176" s="699"/>
      <c r="O176" s="699"/>
      <c r="P176" s="699"/>
      <c r="Q176" s="699"/>
      <c r="R176" s="699"/>
      <c r="S176" s="699"/>
      <c r="T176" s="699"/>
      <c r="U176" s="17"/>
      <c r="V176" s="17"/>
      <c r="W176" s="17"/>
      <c r="X176" s="17"/>
      <c r="Y176" s="17"/>
      <c r="Z176" s="17"/>
      <c r="AA176" s="17"/>
      <c r="AB176" s="17"/>
      <c r="AC176" s="17"/>
      <c r="AD176" s="17"/>
    </row>
    <row r="177" spans="1:30" ht="15.75" customHeight="1">
      <c r="A177" s="17"/>
      <c r="B177" s="711"/>
      <c r="C177" s="699"/>
      <c r="D177" s="17"/>
      <c r="E177" s="17"/>
      <c r="F177" s="17"/>
      <c r="G177" s="17"/>
      <c r="H177" s="17"/>
      <c r="I177" s="17"/>
      <c r="J177" s="17"/>
      <c r="K177" s="17"/>
      <c r="L177" s="17"/>
      <c r="M177" s="711"/>
      <c r="N177" s="699"/>
      <c r="O177" s="699"/>
      <c r="P177" s="699"/>
      <c r="Q177" s="699"/>
      <c r="R177" s="699"/>
      <c r="S177" s="699"/>
      <c r="T177" s="699"/>
      <c r="U177" s="17"/>
      <c r="V177" s="17"/>
      <c r="W177" s="17"/>
      <c r="X177" s="17"/>
      <c r="Y177" s="17"/>
      <c r="Z177" s="17"/>
      <c r="AA177" s="17"/>
      <c r="AB177" s="17"/>
      <c r="AC177" s="17"/>
      <c r="AD177" s="17"/>
    </row>
    <row r="178" spans="1:30" ht="15.75" customHeight="1">
      <c r="A178" s="17"/>
      <c r="B178" s="711"/>
      <c r="C178" s="699"/>
      <c r="D178" s="17"/>
      <c r="E178" s="17"/>
      <c r="F178" s="17"/>
      <c r="G178" s="17"/>
      <c r="H178" s="17"/>
      <c r="I178" s="17"/>
      <c r="J178" s="17"/>
      <c r="K178" s="17"/>
      <c r="L178" s="17"/>
      <c r="M178" s="711"/>
      <c r="N178" s="699"/>
      <c r="O178" s="699"/>
      <c r="P178" s="699"/>
      <c r="Q178" s="699"/>
      <c r="R178" s="699"/>
      <c r="S178" s="699"/>
      <c r="T178" s="699"/>
      <c r="U178" s="17"/>
      <c r="V178" s="17"/>
      <c r="W178" s="17"/>
      <c r="X178" s="17"/>
      <c r="Y178" s="17"/>
      <c r="Z178" s="17"/>
      <c r="AA178" s="17"/>
      <c r="AB178" s="17"/>
      <c r="AC178" s="17"/>
      <c r="AD178" s="17"/>
    </row>
    <row r="179" spans="1:30" ht="15.75" customHeight="1">
      <c r="A179" s="17"/>
      <c r="B179" s="711"/>
      <c r="C179" s="699"/>
      <c r="D179" s="17"/>
      <c r="E179" s="17"/>
      <c r="F179" s="17"/>
      <c r="G179" s="17"/>
      <c r="H179" s="17"/>
      <c r="I179" s="17"/>
      <c r="J179" s="17"/>
      <c r="K179" s="17"/>
      <c r="L179" s="17"/>
      <c r="M179" s="711"/>
      <c r="N179" s="699"/>
      <c r="O179" s="699"/>
      <c r="P179" s="699"/>
      <c r="Q179" s="699"/>
      <c r="R179" s="699"/>
      <c r="S179" s="699"/>
      <c r="T179" s="699"/>
      <c r="U179" s="17"/>
      <c r="V179" s="17"/>
      <c r="W179" s="17"/>
      <c r="X179" s="17"/>
      <c r="Y179" s="17"/>
      <c r="Z179" s="17"/>
      <c r="AA179" s="17"/>
      <c r="AB179" s="17"/>
      <c r="AC179" s="17"/>
      <c r="AD179" s="17"/>
    </row>
    <row r="180" spans="1:30" ht="15.75" customHeight="1">
      <c r="A180" s="17"/>
      <c r="B180" s="711"/>
      <c r="C180" s="699"/>
      <c r="D180" s="17"/>
      <c r="E180" s="17"/>
      <c r="F180" s="17"/>
      <c r="G180" s="17"/>
      <c r="H180" s="17"/>
      <c r="I180" s="17"/>
      <c r="J180" s="17"/>
      <c r="K180" s="17"/>
      <c r="L180" s="17"/>
      <c r="M180" s="711"/>
      <c r="N180" s="699"/>
      <c r="O180" s="699"/>
      <c r="P180" s="699"/>
      <c r="Q180" s="699"/>
      <c r="R180" s="699"/>
      <c r="S180" s="699"/>
      <c r="T180" s="699"/>
      <c r="U180" s="17"/>
      <c r="V180" s="17"/>
      <c r="W180" s="17"/>
      <c r="X180" s="17"/>
      <c r="Y180" s="17"/>
      <c r="Z180" s="17"/>
      <c r="AA180" s="17"/>
      <c r="AB180" s="17"/>
      <c r="AC180" s="17"/>
      <c r="AD180" s="17"/>
    </row>
    <row r="181" spans="1:30" ht="15.75" customHeight="1">
      <c r="A181" s="17"/>
      <c r="B181" s="711"/>
      <c r="C181" s="699"/>
      <c r="D181" s="17"/>
      <c r="E181" s="17"/>
      <c r="F181" s="17"/>
      <c r="G181" s="17"/>
      <c r="H181" s="17"/>
      <c r="I181" s="17"/>
      <c r="J181" s="17"/>
      <c r="K181" s="17"/>
      <c r="L181" s="17"/>
      <c r="M181" s="711"/>
      <c r="N181" s="699"/>
      <c r="O181" s="699"/>
      <c r="P181" s="699"/>
      <c r="Q181" s="699"/>
      <c r="R181" s="699"/>
      <c r="S181" s="699"/>
      <c r="T181" s="699"/>
      <c r="U181" s="17"/>
      <c r="V181" s="17"/>
      <c r="W181" s="17"/>
      <c r="X181" s="17"/>
      <c r="Y181" s="17"/>
      <c r="Z181" s="17"/>
      <c r="AA181" s="17"/>
      <c r="AB181" s="17"/>
      <c r="AC181" s="17"/>
      <c r="AD181" s="17"/>
    </row>
    <row r="182" spans="1:30" ht="15.75" customHeight="1">
      <c r="A182" s="17"/>
      <c r="B182" s="711"/>
      <c r="C182" s="699"/>
      <c r="D182" s="17"/>
      <c r="E182" s="17"/>
      <c r="F182" s="17"/>
      <c r="G182" s="17"/>
      <c r="H182" s="17"/>
      <c r="I182" s="17"/>
      <c r="J182" s="17"/>
      <c r="K182" s="17"/>
      <c r="L182" s="17"/>
      <c r="M182" s="711"/>
      <c r="N182" s="699"/>
      <c r="O182" s="699"/>
      <c r="P182" s="699"/>
      <c r="Q182" s="699"/>
      <c r="R182" s="699"/>
      <c r="S182" s="699"/>
      <c r="T182" s="699"/>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4">
    <mergeCell ref="M157:O157"/>
    <mergeCell ref="M158:O158"/>
    <mergeCell ref="M148:O148"/>
    <mergeCell ref="M151:O151"/>
    <mergeCell ref="M152:O152"/>
    <mergeCell ref="M153:O153"/>
    <mergeCell ref="M154:O154"/>
    <mergeCell ref="M155:O155"/>
    <mergeCell ref="M156:O156"/>
    <mergeCell ref="M159:O159"/>
    <mergeCell ref="M160:O160"/>
    <mergeCell ref="M161:O161"/>
    <mergeCell ref="M162:O162"/>
    <mergeCell ref="M163:O163"/>
    <mergeCell ref="M164:O164"/>
    <mergeCell ref="B168:C168"/>
    <mergeCell ref="M173:O173"/>
    <mergeCell ref="M174:O174"/>
    <mergeCell ref="B169:C169"/>
    <mergeCell ref="M169:O169"/>
    <mergeCell ref="B170:C170"/>
    <mergeCell ref="B171:C171"/>
    <mergeCell ref="B172:C172"/>
    <mergeCell ref="B173:C173"/>
    <mergeCell ref="B174:C174"/>
    <mergeCell ref="M165:O165"/>
    <mergeCell ref="M168:O168"/>
    <mergeCell ref="B182:C182"/>
    <mergeCell ref="B175:C175"/>
    <mergeCell ref="M175:O175"/>
    <mergeCell ref="B176:C176"/>
    <mergeCell ref="B177:C177"/>
    <mergeCell ref="B178:C178"/>
    <mergeCell ref="M178:O178"/>
    <mergeCell ref="M179:O179"/>
    <mergeCell ref="M180:O180"/>
    <mergeCell ref="M181:O181"/>
    <mergeCell ref="M176:O176"/>
    <mergeCell ref="M177:O177"/>
    <mergeCell ref="B179:C179"/>
    <mergeCell ref="B180:C180"/>
    <mergeCell ref="B181:C181"/>
    <mergeCell ref="P168:T168"/>
    <mergeCell ref="P169:T182"/>
    <mergeCell ref="M170:O170"/>
    <mergeCell ref="M171:O171"/>
    <mergeCell ref="M172:O172"/>
    <mergeCell ref="M182:O182"/>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72"/>
    <mergeCell ref="N54:P72"/>
    <mergeCell ref="Q54:S72"/>
    <mergeCell ref="J75:N75"/>
    <mergeCell ref="O75:P75"/>
    <mergeCell ref="O76:P91"/>
    <mergeCell ref="J76:N91"/>
    <mergeCell ref="H95:I95"/>
    <mergeCell ref="J95:K95"/>
    <mergeCell ref="H96:I121"/>
    <mergeCell ref="J96:K121"/>
    <mergeCell ref="P131:R131"/>
    <mergeCell ref="P132:R132"/>
    <mergeCell ref="P139:T139"/>
    <mergeCell ref="P140:T148"/>
    <mergeCell ref="P151:T151"/>
    <mergeCell ref="P152:T165"/>
    <mergeCell ref="P133:R133"/>
    <mergeCell ref="P134:R134"/>
    <mergeCell ref="P135:R135"/>
    <mergeCell ref="P136:R136"/>
    <mergeCell ref="P137:R137"/>
    <mergeCell ref="M144:O144"/>
    <mergeCell ref="M145:O145"/>
    <mergeCell ref="M146:O146"/>
    <mergeCell ref="M147:O147"/>
    <mergeCell ref="M139:O139"/>
    <mergeCell ref="M140:O140"/>
    <mergeCell ref="M141:O141"/>
    <mergeCell ref="M142:O142"/>
    <mergeCell ref="M143:O143"/>
  </mergeCells>
  <conditionalFormatting sqref="I54:I71">
    <cfRule type="containsText" dxfId="32" priority="1" operator="containsText" text="5">
      <formula>NOT(ISERROR(SEARCH(("5"),(I54))))</formula>
    </cfRule>
    <cfRule type="containsText" dxfId="31" priority="2" operator="containsText" text="42">
      <formula>NOT(ISERROR(SEARCH(("42"),(I54))))</formula>
    </cfRule>
    <cfRule type="containsText" dxfId="30" priority="3" operator="containsText" text="Please fill in">
      <formula>NOT(ISERROR(SEARCH(("Please fill in"),(I54))))</formula>
    </cfRule>
  </conditionalFormatting>
  <dataValidations count="4">
    <dataValidation type="list" allowBlank="1" showErrorMessage="1" sqref="B76:B91" xr:uid="{00000000-0002-0000-1B00-000001000000}">
      <formula1>'Piranha Duiken'!LocationNames</formula1>
    </dataValidation>
    <dataValidation type="list" allowBlank="1" showErrorMessage="1" sqref="B9" xr:uid="{00000000-0002-0000-1B00-000002000000}">
      <formula1>"yes,no"</formula1>
    </dataValidation>
    <dataValidation type="list" allowBlank="1" sqref="G45:G49" xr:uid="{00000000-0002-0000-1B00-000003000000}">
      <formula1>"yes,no"</formula1>
    </dataValidation>
    <dataValidation type="list" allowBlank="1" showErrorMessage="1" sqref="D45:D49 H54:H72" xr:uid="{00000000-0002-0000-1B00-000004000000}">
      <formula1>'Piranha Duiken'!TypesOfTrainers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B00-000000000000}">
          <x14:formula1>
            <xm:f>Constants!$H$6:$H$12</xm:f>
          </x14:formula1>
          <xm:sqref>B54:B72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F999"/>
  <sheetViews>
    <sheetView topLeftCell="A58" workbookViewId="0">
      <selection activeCell="F48" sqref="F48"/>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55" t="s">
        <v>164</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521</v>
      </c>
      <c r="C2" s="102"/>
      <c r="D2" s="17"/>
      <c r="E2" s="103" t="s">
        <v>685</v>
      </c>
      <c r="F2" s="527" t="s">
        <v>1460</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5</v>
      </c>
      <c r="C3" s="530"/>
      <c r="D3" s="17"/>
      <c r="E3" s="106" t="s">
        <v>687</v>
      </c>
      <c r="F3" s="601"/>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165</v>
      </c>
      <c r="C7" s="23"/>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6808.5630888947508</v>
      </c>
      <c r="C8" s="17" t="s">
        <v>306</v>
      </c>
      <c r="D8" s="750" t="s">
        <v>655</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SUM(IF(ISBLANK('Piranha ZPR'!$A$37:$A$46),0,1))</f>
        <v>8</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SUM('Piranha ZPR'!$B$37:$B$46)</f>
        <v>173</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'Piranha ZPR'!LocationNames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(SUM(IF('Piranha ZPR'!$D$50:$D$54="PT",('Piranha ZPR'!$F$50:$F$54)/1.5+IF('Piranha ZPR'!$G$50:$G$54="yes",1)))+SUM(IF('Piranha ZPR'!$D$50:$D$54="Extern",('Piranha ZPR'!$F$50:$F$54)/1.5+IF('Piranha ZPR'!$G$50:$G$54="yes",1)))+SUM(IF('Piranha ZPR'!$D$50:$D$54="PT-ZZP",('Piranha ZPR'!$F$50:$F$54)/1.5+IF('Piranha ZPR'!$G$50:$G$54="yes",1))))*Constants!B10</f>
        <v>3500</v>
      </c>
      <c r="N14" s="18"/>
      <c r="O14" s="18"/>
      <c r="P14" s="18"/>
      <c r="Q14" s="18"/>
      <c r="R14" s="17"/>
      <c r="S14" s="18"/>
      <c r="T14" s="18"/>
      <c r="U14" s="18"/>
      <c r="V14" s="18"/>
      <c r="W14" s="18"/>
      <c r="X14" s="18"/>
      <c r="Y14" s="18"/>
      <c r="Z14" s="18"/>
      <c r="AA14" s="18"/>
      <c r="AB14" s="18"/>
      <c r="AC14" s="18"/>
      <c r="AD14" s="17">
        <f t="shared" ref="AD14:BF14" si="0">SUMIF($B$105:$B$129,AD12,$F$105:$F$129)</f>
        <v>0</v>
      </c>
      <c r="AE14" s="17">
        <f t="shared" si="0"/>
        <v>0</v>
      </c>
      <c r="AF14" s="17">
        <f t="shared" si="0"/>
        <v>0</v>
      </c>
      <c r="AG14" s="17">
        <f t="shared" si="0"/>
        <v>0</v>
      </c>
      <c r="AH14" s="17">
        <f t="shared" si="0"/>
        <v>25</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363</v>
      </c>
      <c r="BF14" s="17">
        <f t="shared" si="0"/>
        <v>167.5</v>
      </c>
    </row>
    <row r="15" spans="1:58" ht="14.4">
      <c r="A15" s="117" t="str">
        <f>Constants!E6</f>
        <v>PT</v>
      </c>
      <c r="B15" s="17">
        <f>SUMIFS('Piranha ZPR'!$F$59:$F$101,'Piranha ZPR'!$B$59:$B$101, B$14,'Piranha ZPR'!$H$59:$H$101,$A15)*(1+Constants!$B$7)</f>
        <v>360</v>
      </c>
      <c r="C15" s="17">
        <f>SUMIFS('Piranha ZPR'!$F$59:$F$101,'Piranha ZPR'!$B$59:$B$101, C$14,'Piranha ZPR'!$H$59:$H$101,$A15)</f>
        <v>0</v>
      </c>
      <c r="D15" s="17">
        <f>SUMIFS('Piranha ZPR'!$F$59:$F$101,'Piranha ZPR'!$B$59:$B$101, D$14,'Piranha ZPR'!$H$59:$H$101,$A15)*(1+Constants!$B$7)</f>
        <v>0</v>
      </c>
      <c r="E15" s="17">
        <f>SUMIFS('Piranha ZPR'!$F$59:$F$101,'Piranha ZPR'!$B$59:$B$101, E$14,'Piranha ZPR'!$H$59:$H$101,$A15)*(1+Constants!$B$7)</f>
        <v>0</v>
      </c>
      <c r="F15" s="17">
        <f>SUMIFS('Piranha ZPR'!$F$59:$F$101,'Piranha ZPR'!$B$59:$B$101, F$14,'Piranha ZPR'!$H$59:$H$101,$A15)*(1+Constants!$B$7)</f>
        <v>50.4</v>
      </c>
      <c r="G15" s="117" t="s">
        <v>319</v>
      </c>
      <c r="H15" s="17">
        <f>SUMIF('Piranha ZPR'!$B$105:$B$130,"&lt;&gt;External",'Piranha ZPR'!$F$105:$F$130)</f>
        <v>555.5</v>
      </c>
      <c r="I15" s="118">
        <f>SUMIF('Piranha ZPR'!$B$105:$B$130,"External",'Piranha ZPR'!$F$105:$F$130)</f>
        <v>109.5</v>
      </c>
      <c r="J15" s="343">
        <f>SUM('Piranha ZPR'!$F$135:$F$178)</f>
        <v>6368.88</v>
      </c>
      <c r="K15" s="344">
        <f>IF(OR(ISBLANK(B7),ISBLANK(B9)), "ERROR",(MAX(MIN(J19*J16,B7*Constants!B14),0)*Constants!B15)+MAX(MIN(J20*J16,B7*Constants!B14),0)*Constants!B16)</f>
        <v>3060.3169111052493</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1000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19965</v>
      </c>
      <c r="BF15" s="20">
        <f t="shared" si="1"/>
        <v>10050</v>
      </c>
    </row>
    <row r="16" spans="1:58" ht="14.4">
      <c r="A16" s="117" t="str">
        <f>Constants!E7</f>
        <v>PT-V</v>
      </c>
      <c r="B16" s="17">
        <f>SUMIFS('Piranha ZPR'!$F$59:$F$101,'Piranha ZPR'!$B$59:$B$101, B$14,'Piranha ZPR'!$H$59:$H$101,$A16)*(1+Constants!$B$9)</f>
        <v>0</v>
      </c>
      <c r="C16" s="17">
        <f>SUMIFS('Piranha ZPR'!$F$59:$F$101,'Piranha ZPR'!$B$59:$B$101, C$14,'Piranha ZPR'!$H$59:$H$101,$A16)</f>
        <v>0</v>
      </c>
      <c r="D16" s="17">
        <f>SUMIFS('Piranha ZPR'!$F$59:$F$101,'Piranha ZPR'!$B$59:$B$101, D$14,'Piranha ZPR'!$H$59:$H$101,$A16)*(1+Constants!$B$9)</f>
        <v>0</v>
      </c>
      <c r="E16" s="17">
        <f>SUMIFS('Piranha ZPR'!$F$59:$F$101,'Piranha ZPR'!$B$59:$B$101, E$14,'Piranha ZPR'!$H$59:$H$101,$A16)*(1+Constants!$B$9)</f>
        <v>0</v>
      </c>
      <c r="F16" s="17">
        <f>SUMIFS('Piranha ZPR'!$F$59:$F$101,'Piranha ZPR'!$B$59:$B$101, F$14,'Piranha ZPR'!$H$59:$H$101,$A16)*(1+Constants!$B$9)</f>
        <v>0</v>
      </c>
      <c r="G16" s="117" t="s">
        <v>35</v>
      </c>
      <c r="H16" s="122">
        <f>SUM(AD15:CA15)</f>
        <v>31015</v>
      </c>
      <c r="I16" s="120">
        <f t="array" ref="I16">SUM(IF('Piranha ZPR'!$B$105:$B$130="External",'Piranha ZPR'!$F$105:$F$130*'Piranha ZPR'!$H$105:$H$130,0))</f>
        <v>12116.174999999999</v>
      </c>
      <c r="J16" s="345">
        <f>J15-Constants!B13*B7</f>
        <v>4718.88</v>
      </c>
      <c r="K16" s="346"/>
      <c r="L16" s="121" t="s">
        <v>60</v>
      </c>
      <c r="M16" s="120">
        <f>J15-K15</f>
        <v>3308.5630888947508</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SUMIFS('Piranha ZPR'!$F$59:$F$101,'Piranha ZPR'!$B$59:$B$101, B$14,'Piranha ZPR'!$H$59:$H$101,$A17)*(1+Constants!$B$7)</f>
        <v>0</v>
      </c>
      <c r="C17" s="17">
        <f>SUMIFS('Piranha ZPR'!$F$59:$F$101,'Piranha ZPR'!$B$59:$B$101, C$14,'Piranha ZPR'!$H$59:$H$101,$A17)</f>
        <v>0</v>
      </c>
      <c r="D17" s="17">
        <f>SUMIFS('Piranha ZPR'!$F$59:$F$101,'Piranha ZPR'!$B$59:$B$101, D$14,'Piranha ZPR'!$H$59:$H$101,$A17)*(1+Constants!$B$7)</f>
        <v>0</v>
      </c>
      <c r="E17" s="17">
        <f>SUMIFS('Piranha ZPR'!$F$59:$F$101,'Piranha ZPR'!$B$59:$B$101, E$14,'Piranha ZPR'!$H$59:$H$101,$A17)*(1+Constants!$B$7)</f>
        <v>0</v>
      </c>
      <c r="F17" s="17">
        <f>SUMIFS('Piranha ZPR'!$F$59:$F$101,'Piranha ZPR'!$B$59:$B$101, F$14,'Piranha ZPR'!$H$59:$H$101,$A17)*(1+Constants!$B$7)</f>
        <v>0</v>
      </c>
      <c r="G17" s="117"/>
      <c r="H17" s="122"/>
      <c r="I17" s="120"/>
      <c r="J17" s="347">
        <f>SUM(F135:F149)</f>
        <v>3153.15</v>
      </c>
      <c r="K17" s="346"/>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SUMIFS('Piranha ZPR'!$F$59:$F$101,'Piranha ZPR'!$B$59:$B$101, B$14,'Piranha ZPR'!$H$59:$H$101,$A18)</f>
        <v>0</v>
      </c>
      <c r="C18" s="17">
        <f>SUMIFS('Piranha ZPR'!$F$59:$F$101,'Piranha ZPR'!$B$59:$B$101, C$14,'Piranha ZPR'!$H$59:$H$101,$A18)</f>
        <v>0</v>
      </c>
      <c r="D18" s="17">
        <f>SUMIFS('Piranha ZPR'!$F$59:$F$101,'Piranha ZPR'!$B$59:$B$101, D$14,'Piranha ZPR'!$H$59:$H$101,$A18)</f>
        <v>40</v>
      </c>
      <c r="E18" s="17">
        <f>SUMIFS('Piranha ZPR'!$F$59:$F$101,'Piranha ZPR'!$B$59:$B$101, E$14,'Piranha ZPR'!$H$59:$H$101,$A18)</f>
        <v>531</v>
      </c>
      <c r="F18" s="17">
        <f>SUMIFS('Piranha ZPR'!$F$59:$F$101,'Piranha ZPR'!$B$59:$B$101, F$14,'Piranha ZPR'!$H$59:$H$101,$A18)</f>
        <v>0</v>
      </c>
      <c r="G18" s="117"/>
      <c r="H18" s="122"/>
      <c r="I18" s="120"/>
      <c r="J18" s="347">
        <f>SUM(F151:F178)</f>
        <v>3215.73</v>
      </c>
      <c r="K18" s="346"/>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SUMIFS('Piranha ZPR'!$F$59:$F$101,'Piranha ZPR'!$B$59:$B$101, B$14,'Piranha ZPR'!$H$59:$H$101,$A19)</f>
        <v>0</v>
      </c>
      <c r="C19" s="17">
        <f>SUMIFS('Piranha ZPR'!$F$59:$F$101,'Piranha ZPR'!$B$59:$B$101, C$14,'Piranha ZPR'!$H$59:$H$101,$A19)</f>
        <v>0</v>
      </c>
      <c r="D19" s="17">
        <f>SUMIFS('Piranha ZPR'!$F$59:$F$101,'Piranha ZPR'!$B$59:$B$101, D$14,'Piranha ZPR'!$H$59:$H$101,$A19)</f>
        <v>0</v>
      </c>
      <c r="E19" s="17">
        <f>SUMIFS('Piranha ZPR'!$F$59:$F$101,'Piranha ZPR'!$B$59:$B$101, E$14,'Piranha ZPR'!$H$59:$H$101,$A19)</f>
        <v>0</v>
      </c>
      <c r="F19" s="17">
        <f>SUMIFS('Piranha ZPR'!$F$59:$F$101,'Piranha ZPR'!$B$59:$B$101, F$14,'Piranha ZPR'!$H$59:$H$101,$A19)</f>
        <v>0</v>
      </c>
      <c r="G19" s="125"/>
      <c r="H19" s="17"/>
      <c r="I19" s="118"/>
      <c r="J19" s="348">
        <f>J17/(J17+J18)</f>
        <v>0.49508704827222372</v>
      </c>
      <c r="K19" s="349"/>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SUM(IF('Piranha ZPR'!$B$59:$B$101=B$14,IF('Piranha ZPR'!$H$59:$H$101="PT-ZZP",'Piranha ZPR'!$F$59:$F$101*'Piranha ZPR'!$I$59:$I$101*(1+Constants!$B$7),0),0))</f>
        <v>0</v>
      </c>
      <c r="C20" s="122">
        <f t="array" ref="C20">SUM(IF('Piranha ZPR'!$B$59:$B$101=C$14,IF('Piranha ZPR'!$H$59:$H$101="PT-ZZP",'Piranha ZPR'!$F$59:$F$101*'Piranha ZPR'!$I$59:$I$101,0),0))</f>
        <v>0</v>
      </c>
      <c r="D20" s="122">
        <f t="array" ref="D20">SUM(IF('Piranha ZPR'!$B$59:$B$101=D$14,IF('Piranha ZPR'!$H$59:$H$101="PT-ZZP",'Piranha ZPR'!$F$59:$F$101*'Piranha ZPR'!$I$59:$I$101*(1+Constants!$B$7),0),0))</f>
        <v>0</v>
      </c>
      <c r="E20" s="122">
        <f t="array" ref="E20">SUM(IF('Piranha ZPR'!$B$59:$B$101=E$14,IF('Piranha ZPR'!$H$59:$H$101="PT-ZZP",'Piranha ZPR'!$F$59:$F$101*'Piranha ZPR'!$I$59:$I$101*(1+Constants!$B$7),0),0))</f>
        <v>0</v>
      </c>
      <c r="F20" s="122">
        <f t="array" ref="F20">SUM(IF('Piranha ZPR'!$B$59:$B$101=F$14,IF('Piranha ZPR'!$H$59:$H$101="PT-ZZP",'Piranha ZPR'!$F$59:$F$101*'Piranha ZPR'!$I$59:$I$101*(1+Constants!$B$7),0),0))</f>
        <v>0</v>
      </c>
      <c r="G20" s="125"/>
      <c r="H20" s="17"/>
      <c r="I20" s="118"/>
      <c r="J20" s="348">
        <f>J18/(J17+J18)</f>
        <v>0.50491295172777628</v>
      </c>
      <c r="K20" s="349"/>
      <c r="L20" s="121" t="s">
        <v>6</v>
      </c>
      <c r="M20" s="120">
        <f>SUM(M14:M19)</f>
        <v>6808.5630888947508</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SUM(IF('Piranha ZPR'!$B$59:$B$101=B$14,IF('Piranha ZPR'!$H$59:$H$101="Extern",'Piranha ZPR'!$F$59:$F$101*'Piranha ZPR'!$I$59:$I$101,0),0))</f>
        <v>0</v>
      </c>
      <c r="C21" s="122">
        <f t="array" ref="C21">SUM(IF('Piranha ZPR'!$B$59:$B$101=C$14,IF('Piranha ZPR'!$H$59:$H$101="Extern",'Piranha ZPR'!$F$59:$F$101*'Piranha ZPR'!$I$59:$I$101,0),0))</f>
        <v>0</v>
      </c>
      <c r="D21" s="122">
        <f t="array" ref="D21">SUM(IF('Piranha ZPR'!$B$59:$B$101=D$14,IF('Piranha ZPR'!$H$59:$H$101="Extern",'Piranha ZPR'!$F$59:$F$101*'Piranha ZPR'!$I$59:$I$101,0),0))</f>
        <v>0</v>
      </c>
      <c r="E21" s="122">
        <f t="array" ref="E21">SUM(IF('Piranha ZPR'!$B$59:$B$101=E$14,IF('Piranha ZPR'!$H$59:$H$101="Extern",'Piranha ZPR'!$F$59:$F$101*'Piranha ZPR'!$I$59:$I$101,0),0))</f>
        <v>0</v>
      </c>
      <c r="F21" s="120">
        <f t="array" ref="F21">SUM(IF('Piranha ZPR'!$B$59:$B$101=F$14,IF('Piranha ZPR'!$H$59:$H$101="Extern",'Piranha ZPR'!$F$59:$F$101*'Piranha ZPR'!$I$59:$I$101,0),0))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SUMIFS('Piranha ZPR'!$F$59:$F$101,'Piranha ZPR'!$B$59:$B$101,"Mentorship",'Piranha ZPR'!$H$59:$H$101,"PT-V")*Constants!B8+SUMIFS('Piranha ZPR'!$F$59:$F$101,'Piranha ZPR'!$B$59:$B$101,"Mentorship",'Piranha ZPR'!$H$59:$H$101,"PT")*Constants!B6+SUMPRODUCT(IF('Piranha ZPR'!$B$59:$B$101="Mentorship",IF('Piranha ZPR'!$H$59:$H$101="PT-ZZP",'Piranha ZPR'!$F$59:$F$101*'Piranha ZPR'!$I$59:$I$101,0)))</f>
        <v>2100</v>
      </c>
    </row>
    <row r="23" spans="1:31" ht="15" customHeight="1">
      <c r="A23" s="133" t="s">
        <v>321</v>
      </c>
      <c r="B23" s="552"/>
      <c r="C23" s="552"/>
      <c r="D23" s="552"/>
      <c r="E23" s="552">
        <f>SUMIF('Piranha ZPR'!$B$59:$B$101,"External Trainer Course",'Piranha ZPR'!$I$59:$I$101)</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5" customHeight="1">
      <c r="A37" s="253" t="s">
        <v>1461</v>
      </c>
      <c r="B37" s="85">
        <v>15</v>
      </c>
      <c r="C37" s="350">
        <v>2</v>
      </c>
      <c r="D37" s="350">
        <v>45</v>
      </c>
      <c r="E37" s="351" t="s">
        <v>54</v>
      </c>
      <c r="F37" s="351" t="s">
        <v>1462</v>
      </c>
      <c r="G37" s="17"/>
      <c r="H37" s="788"/>
      <c r="I37" s="699"/>
      <c r="J37" s="737"/>
      <c r="K37" s="143"/>
      <c r="L37" s="143"/>
      <c r="M37" s="143"/>
      <c r="N37" s="143"/>
      <c r="O37" s="143"/>
      <c r="P37" s="143"/>
      <c r="Q37" s="143"/>
      <c r="R37" s="143"/>
      <c r="S37" s="143"/>
      <c r="T37" s="143"/>
      <c r="U37" s="140"/>
      <c r="V37" s="140"/>
      <c r="W37" s="140"/>
      <c r="X37" s="140"/>
      <c r="Y37" s="144"/>
      <c r="Z37" s="140"/>
      <c r="AA37" s="140"/>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row>
    <row r="38" spans="1:58" ht="15" customHeight="1">
      <c r="A38" s="253" t="s">
        <v>1463</v>
      </c>
      <c r="B38" s="85">
        <v>20</v>
      </c>
      <c r="C38" s="350">
        <v>2</v>
      </c>
      <c r="D38" s="350">
        <v>45</v>
      </c>
      <c r="E38" s="351" t="s">
        <v>52</v>
      </c>
      <c r="F38" s="351" t="s">
        <v>1464</v>
      </c>
      <c r="G38" s="17"/>
      <c r="H38" s="699"/>
      <c r="I38" s="699"/>
      <c r="J38" s="737"/>
      <c r="K38" s="143"/>
      <c r="L38" s="143"/>
      <c r="M38" s="143"/>
      <c r="N38" s="143"/>
      <c r="O38" s="143"/>
      <c r="P38" s="143"/>
      <c r="Q38" s="143"/>
      <c r="R38" s="143"/>
      <c r="S38" s="143"/>
      <c r="T38" s="143"/>
      <c r="U38" s="140"/>
      <c r="V38" s="140"/>
      <c r="W38" s="140"/>
      <c r="X38" s="140"/>
      <c r="Y38" s="144"/>
      <c r="Z38" s="140"/>
      <c r="AA38" s="140"/>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row>
    <row r="39" spans="1:58" ht="15" customHeight="1">
      <c r="A39" s="253" t="s">
        <v>1465</v>
      </c>
      <c r="B39" s="85">
        <v>20</v>
      </c>
      <c r="C39" s="350">
        <v>2</v>
      </c>
      <c r="D39" s="350">
        <v>45</v>
      </c>
      <c r="E39" s="351" t="s">
        <v>54</v>
      </c>
      <c r="F39" s="351" t="s">
        <v>1466</v>
      </c>
      <c r="G39" s="640"/>
      <c r="H39" s="699"/>
      <c r="I39" s="699"/>
      <c r="J39" s="737"/>
      <c r="K39" s="143"/>
      <c r="L39" s="143"/>
      <c r="M39" s="143"/>
      <c r="N39" s="143"/>
      <c r="O39" s="143"/>
      <c r="P39" s="143"/>
      <c r="Q39" s="143"/>
      <c r="R39" s="143"/>
      <c r="S39" s="143"/>
      <c r="T39" s="143"/>
      <c r="U39" s="140"/>
      <c r="V39" s="140"/>
      <c r="W39" s="140"/>
      <c r="X39" s="140"/>
      <c r="Y39" s="144"/>
      <c r="Z39" s="140"/>
      <c r="AA39" s="140"/>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row>
    <row r="40" spans="1:58" ht="15" customHeight="1">
      <c r="A40" s="253" t="s">
        <v>1467</v>
      </c>
      <c r="B40" s="85">
        <v>20</v>
      </c>
      <c r="C40" s="350">
        <v>3</v>
      </c>
      <c r="D40" s="350">
        <v>45</v>
      </c>
      <c r="E40" s="351" t="s">
        <v>54</v>
      </c>
      <c r="F40" s="351" t="s">
        <v>342</v>
      </c>
      <c r="G40" s="17"/>
      <c r="H40" s="699"/>
      <c r="I40" s="699"/>
      <c r="J40" s="737"/>
      <c r="K40" s="143"/>
      <c r="L40" s="143"/>
      <c r="M40" s="143"/>
      <c r="N40" s="143"/>
      <c r="O40" s="143"/>
      <c r="P40" s="143"/>
      <c r="Q40" s="143"/>
      <c r="R40" s="143"/>
      <c r="S40" s="143"/>
      <c r="T40" s="143"/>
      <c r="U40" s="140"/>
      <c r="V40" s="140"/>
      <c r="W40" s="140"/>
      <c r="X40" s="140"/>
      <c r="Y40" s="144"/>
      <c r="Z40" s="140"/>
      <c r="AA40" s="140"/>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row>
    <row r="41" spans="1:58" ht="15" customHeight="1">
      <c r="A41" s="253" t="s">
        <v>1468</v>
      </c>
      <c r="B41" s="85">
        <v>25</v>
      </c>
      <c r="C41" s="350">
        <v>3</v>
      </c>
      <c r="D41" s="350">
        <v>45</v>
      </c>
      <c r="E41" s="351" t="s">
        <v>52</v>
      </c>
      <c r="F41" s="351" t="s">
        <v>342</v>
      </c>
      <c r="G41" s="17"/>
      <c r="H41" s="699"/>
      <c r="I41" s="699"/>
      <c r="J41" s="737"/>
      <c r="K41" s="143"/>
      <c r="L41" s="143"/>
      <c r="M41" s="143"/>
      <c r="N41" s="143"/>
      <c r="O41" s="143"/>
      <c r="P41" s="143"/>
      <c r="Q41" s="143"/>
      <c r="R41" s="143"/>
      <c r="S41" s="143"/>
      <c r="T41" s="143"/>
      <c r="U41" s="140"/>
      <c r="V41" s="140"/>
      <c r="W41" s="140"/>
      <c r="X41" s="140"/>
      <c r="Y41" s="144"/>
      <c r="Z41" s="140"/>
      <c r="AA41" s="140"/>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row>
    <row r="42" spans="1:58" ht="14.25" customHeight="1">
      <c r="A42" s="253" t="s">
        <v>1469</v>
      </c>
      <c r="B42" s="85">
        <v>40</v>
      </c>
      <c r="C42" s="350">
        <v>3</v>
      </c>
      <c r="D42" s="350">
        <v>45</v>
      </c>
      <c r="E42" s="351" t="s">
        <v>52</v>
      </c>
      <c r="F42" s="230" t="s">
        <v>342</v>
      </c>
      <c r="G42" s="147"/>
      <c r="H42" s="699"/>
      <c r="I42" s="699"/>
      <c r="J42" s="737"/>
      <c r="K42" s="17"/>
      <c r="L42" s="17"/>
      <c r="M42" s="17"/>
      <c r="N42" s="17"/>
      <c r="O42" s="17"/>
      <c r="P42" s="17"/>
      <c r="Q42" s="17"/>
      <c r="R42" s="17"/>
      <c r="S42" s="17"/>
      <c r="T42" s="17"/>
      <c r="U42" s="17"/>
      <c r="V42" s="17"/>
      <c r="W42" s="17"/>
      <c r="X42" s="17"/>
      <c r="Y42" s="18"/>
      <c r="Z42" s="17"/>
      <c r="AA42" s="17"/>
    </row>
    <row r="43" spans="1:58" ht="14.25" customHeight="1">
      <c r="A43" s="253" t="s">
        <v>1470</v>
      </c>
      <c r="B43" s="85">
        <v>23</v>
      </c>
      <c r="C43" s="350">
        <v>2</v>
      </c>
      <c r="D43" s="350">
        <v>45</v>
      </c>
      <c r="E43" s="151" t="s">
        <v>52</v>
      </c>
      <c r="F43" s="152" t="s">
        <v>342</v>
      </c>
      <c r="G43" s="147"/>
      <c r="H43" s="699"/>
      <c r="I43" s="699"/>
      <c r="J43" s="737"/>
      <c r="K43" s="17"/>
      <c r="L43" s="17"/>
      <c r="M43" s="17"/>
      <c r="N43" s="17"/>
      <c r="O43" s="17"/>
      <c r="P43" s="17"/>
      <c r="Q43" s="17"/>
      <c r="R43" s="17"/>
      <c r="S43" s="17"/>
      <c r="T43" s="17"/>
      <c r="U43" s="17"/>
      <c r="V43" s="17"/>
      <c r="W43" s="17"/>
      <c r="X43" s="17"/>
      <c r="Y43" s="18"/>
      <c r="Z43" s="17"/>
      <c r="AA43" s="17"/>
    </row>
    <row r="44" spans="1:58" ht="15.75" customHeight="1">
      <c r="A44" s="17" t="s">
        <v>1471</v>
      </c>
      <c r="B44" s="85">
        <v>10</v>
      </c>
      <c r="C44" s="276">
        <v>1</v>
      </c>
      <c r="D44" s="276">
        <v>15</v>
      </c>
      <c r="E44" s="151" t="s">
        <v>52</v>
      </c>
      <c r="F44" s="152" t="s">
        <v>342</v>
      </c>
      <c r="G44" s="17"/>
      <c r="H44" s="699"/>
      <c r="I44" s="699"/>
      <c r="J44" s="737"/>
      <c r="K44" s="17"/>
      <c r="L44" s="17"/>
      <c r="M44" s="17"/>
      <c r="N44" s="17"/>
      <c r="O44" s="17"/>
      <c r="P44" s="17"/>
      <c r="Q44" s="17"/>
      <c r="R44" s="17"/>
      <c r="S44" s="17"/>
      <c r="T44" s="17"/>
      <c r="U44" s="17"/>
      <c r="V44" s="17"/>
      <c r="W44" s="17"/>
      <c r="X44" s="17"/>
      <c r="Y44" s="17"/>
      <c r="Z44" s="17"/>
      <c r="AA44" s="17"/>
    </row>
    <row r="45" spans="1:58" ht="15.75" customHeight="1">
      <c r="A45" s="17"/>
      <c r="B45" s="85"/>
      <c r="C45" s="276"/>
      <c r="D45" s="276"/>
      <c r="E45" s="151"/>
      <c r="F45" s="152"/>
      <c r="G45" s="17"/>
      <c r="H45" s="699"/>
      <c r="I45" s="699"/>
      <c r="J45" s="737"/>
      <c r="K45" s="17"/>
      <c r="L45" s="17"/>
      <c r="M45" s="17"/>
      <c r="N45" s="17"/>
      <c r="O45" s="17"/>
      <c r="P45" s="17"/>
      <c r="Q45" s="17"/>
      <c r="R45" s="17"/>
      <c r="S45" s="17"/>
      <c r="T45" s="17"/>
      <c r="U45" s="17"/>
      <c r="V45" s="17"/>
      <c r="W45" s="17"/>
      <c r="X45" s="17"/>
      <c r="Y45" s="17"/>
      <c r="Z45" s="17"/>
      <c r="AA45" s="17"/>
    </row>
    <row r="46" spans="1:58" ht="15.75" customHeight="1">
      <c r="A46" s="554"/>
      <c r="B46" s="555"/>
      <c r="C46" s="556"/>
      <c r="D46" s="557"/>
      <c r="E46" s="558"/>
      <c r="F46" s="558"/>
      <c r="G46" s="554"/>
      <c r="H46" s="738"/>
      <c r="I46" s="738"/>
      <c r="J46" s="739"/>
      <c r="K46" s="17"/>
      <c r="L46" s="17"/>
      <c r="M46" s="17"/>
      <c r="N46" s="17"/>
      <c r="O46" s="17"/>
      <c r="P46" s="17"/>
      <c r="Q46" s="17"/>
      <c r="R46" s="17"/>
      <c r="S46" s="17"/>
      <c r="T46" s="17"/>
      <c r="U46" s="17"/>
      <c r="V46" s="17"/>
      <c r="W46" s="17"/>
      <c r="X46" s="17"/>
      <c r="Y46" s="17"/>
      <c r="Z46" s="17"/>
      <c r="AA46" s="17"/>
    </row>
    <row r="47" spans="1:58" ht="15.75" customHeight="1">
      <c r="A47" s="19"/>
      <c r="B47" s="19"/>
      <c r="C47" s="19"/>
      <c r="D47" s="19"/>
      <c r="E47" s="19"/>
      <c r="F47" s="19"/>
      <c r="G47" s="18"/>
      <c r="H47" s="18"/>
      <c r="I47" s="18"/>
      <c r="J47" s="18"/>
      <c r="K47" s="18"/>
      <c r="L47" s="18"/>
      <c r="M47" s="18"/>
      <c r="N47" s="18"/>
      <c r="O47" s="18"/>
      <c r="P47" s="18"/>
      <c r="Q47" s="17"/>
      <c r="R47" s="18"/>
      <c r="S47" s="18"/>
      <c r="T47" s="18"/>
      <c r="U47" s="18"/>
      <c r="V47" s="18"/>
      <c r="W47" s="18"/>
      <c r="X47" s="18"/>
      <c r="Y47" s="18"/>
      <c r="Z47" s="18"/>
      <c r="AA47" s="18"/>
      <c r="AB47" s="18"/>
      <c r="AC47" s="18"/>
      <c r="AD47" s="18"/>
    </row>
    <row r="48" spans="1:58" ht="15.75" customHeight="1">
      <c r="A48" s="553" t="s">
        <v>344</v>
      </c>
      <c r="B48" s="543"/>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9"/>
      <c r="AC48" s="17"/>
      <c r="AD48" s="17"/>
    </row>
    <row r="49" spans="1:58" ht="15" customHeight="1">
      <c r="A49" s="139" t="s">
        <v>331</v>
      </c>
      <c r="B49" s="140" t="s">
        <v>332</v>
      </c>
      <c r="C49" s="139" t="s">
        <v>345</v>
      </c>
      <c r="D49" s="139" t="s">
        <v>346</v>
      </c>
      <c r="E49" s="139" t="s">
        <v>347</v>
      </c>
      <c r="F49" s="139" t="s">
        <v>348</v>
      </c>
      <c r="G49" s="139" t="s">
        <v>349</v>
      </c>
      <c r="H49" s="141" t="s">
        <v>337</v>
      </c>
      <c r="I49" s="734" t="s">
        <v>338</v>
      </c>
      <c r="J49" s="729"/>
      <c r="K49" s="735"/>
      <c r="L49" s="143"/>
      <c r="M49" s="143"/>
      <c r="N49" s="143"/>
      <c r="O49" s="143"/>
      <c r="P49" s="143"/>
      <c r="Q49" s="143"/>
      <c r="R49" s="143"/>
      <c r="S49" s="143"/>
      <c r="T49" s="143"/>
      <c r="U49" s="143"/>
      <c r="V49" s="140"/>
      <c r="W49" s="140"/>
      <c r="X49" s="140"/>
      <c r="Y49" s="140"/>
      <c r="Z49" s="144"/>
      <c r="AA49" s="140"/>
      <c r="AB49" s="140"/>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row>
    <row r="50" spans="1:58" ht="14.25" customHeight="1">
      <c r="A50" s="146" t="s">
        <v>1472</v>
      </c>
      <c r="B50" s="85">
        <v>9</v>
      </c>
      <c r="C50" s="150" t="s">
        <v>1473</v>
      </c>
      <c r="D50" s="150" t="s">
        <v>54</v>
      </c>
      <c r="E50" s="152">
        <v>2</v>
      </c>
      <c r="F50" s="152">
        <v>3</v>
      </c>
      <c r="G50" s="17" t="s">
        <v>309</v>
      </c>
      <c r="H50" s="153"/>
      <c r="I50" s="736"/>
      <c r="J50" s="699"/>
      <c r="K50" s="737"/>
      <c r="L50" s="17"/>
      <c r="M50" s="17"/>
      <c r="N50" s="17"/>
      <c r="O50" s="17"/>
      <c r="P50" s="17"/>
      <c r="Q50" s="17"/>
      <c r="R50" s="17"/>
      <c r="S50" s="17"/>
      <c r="T50" s="17"/>
      <c r="U50" s="17"/>
      <c r="V50" s="17"/>
      <c r="W50" s="17"/>
      <c r="X50" s="17"/>
      <c r="Y50" s="17"/>
      <c r="Z50" s="18"/>
      <c r="AA50" s="17"/>
      <c r="AB50" s="17"/>
    </row>
    <row r="51" spans="1:58" ht="14.25" customHeight="1">
      <c r="A51" s="146" t="s">
        <v>1474</v>
      </c>
      <c r="B51" s="85">
        <v>12</v>
      </c>
      <c r="C51" s="150" t="s">
        <v>1473</v>
      </c>
      <c r="D51" s="150" t="s">
        <v>54</v>
      </c>
      <c r="E51" s="151">
        <v>2</v>
      </c>
      <c r="F51" s="152">
        <v>3</v>
      </c>
      <c r="G51" s="17" t="s">
        <v>353</v>
      </c>
      <c r="H51" s="147" t="s">
        <v>1475</v>
      </c>
      <c r="I51" s="699"/>
      <c r="J51" s="699"/>
      <c r="K51" s="737"/>
      <c r="L51" s="17"/>
      <c r="M51" s="17"/>
      <c r="N51" s="17"/>
      <c r="O51" s="17"/>
      <c r="P51" s="17"/>
      <c r="Q51" s="17"/>
      <c r="R51" s="17"/>
      <c r="S51" s="17"/>
      <c r="T51" s="17"/>
      <c r="U51" s="17"/>
      <c r="V51" s="17"/>
      <c r="W51" s="17"/>
      <c r="X51" s="17"/>
      <c r="Y51" s="17"/>
      <c r="Z51" s="18"/>
      <c r="AA51" s="17"/>
      <c r="AB51" s="17"/>
    </row>
    <row r="52" spans="1:58" ht="15.75" customHeight="1">
      <c r="A52" s="17" t="s">
        <v>1467</v>
      </c>
      <c r="B52" s="85">
        <v>25</v>
      </c>
      <c r="C52" s="150" t="s">
        <v>1473</v>
      </c>
      <c r="D52" s="150" t="s">
        <v>54</v>
      </c>
      <c r="E52" s="151">
        <v>3</v>
      </c>
      <c r="F52" s="152">
        <v>3</v>
      </c>
      <c r="G52" s="157" t="s">
        <v>353</v>
      </c>
      <c r="H52" s="17"/>
      <c r="I52" s="699"/>
      <c r="J52" s="699"/>
      <c r="K52" s="737"/>
      <c r="L52" s="17"/>
      <c r="M52" s="17"/>
      <c r="N52" s="17"/>
      <c r="O52" s="17"/>
      <c r="P52" s="17"/>
      <c r="Q52" s="17"/>
      <c r="R52" s="17"/>
      <c r="S52" s="17"/>
      <c r="T52" s="17"/>
      <c r="U52" s="17"/>
      <c r="V52" s="17"/>
      <c r="W52" s="17"/>
      <c r="X52" s="17"/>
      <c r="Y52" s="17"/>
      <c r="Z52" s="17"/>
      <c r="AA52" s="17"/>
      <c r="AB52" s="17"/>
    </row>
    <row r="53" spans="1:58" ht="15.75" customHeight="1">
      <c r="A53" s="17"/>
      <c r="B53" s="85"/>
      <c r="C53" s="17"/>
      <c r="D53" s="150"/>
      <c r="E53" s="151"/>
      <c r="F53" s="152"/>
      <c r="G53" s="157"/>
      <c r="H53" s="17"/>
      <c r="I53" s="699"/>
      <c r="J53" s="699"/>
      <c r="K53" s="737"/>
      <c r="L53" s="17"/>
      <c r="M53" s="17"/>
      <c r="N53" s="17"/>
      <c r="O53" s="17"/>
      <c r="P53" s="17"/>
      <c r="Q53" s="17"/>
      <c r="R53" s="17"/>
      <c r="S53" s="17"/>
      <c r="T53" s="17"/>
      <c r="U53" s="17"/>
      <c r="V53" s="17"/>
      <c r="W53" s="17"/>
      <c r="X53" s="17"/>
      <c r="Y53" s="17"/>
      <c r="Z53" s="17"/>
      <c r="AA53" s="17"/>
      <c r="AB53" s="17"/>
    </row>
    <row r="54" spans="1:58" ht="15.75" customHeight="1">
      <c r="A54" s="554"/>
      <c r="B54" s="555"/>
      <c r="C54" s="556"/>
      <c r="D54" s="556"/>
      <c r="E54" s="558"/>
      <c r="F54" s="558"/>
      <c r="G54" s="158"/>
      <c r="H54" s="554"/>
      <c r="I54" s="738"/>
      <c r="J54" s="738"/>
      <c r="K54" s="739"/>
      <c r="L54" s="17"/>
      <c r="M54" s="17"/>
      <c r="N54" s="17"/>
      <c r="O54" s="17"/>
      <c r="P54" s="17"/>
      <c r="Q54" s="17"/>
      <c r="R54" s="17"/>
      <c r="S54" s="17"/>
      <c r="T54" s="17"/>
      <c r="U54" s="17"/>
      <c r="V54" s="17"/>
      <c r="W54" s="17"/>
      <c r="X54" s="17"/>
      <c r="Y54" s="17"/>
      <c r="Z54" s="17"/>
      <c r="AA54" s="17"/>
      <c r="AB54" s="17"/>
    </row>
    <row r="55" spans="1:58" ht="15.75" customHeight="1">
      <c r="A55" s="16"/>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row>
    <row r="56" spans="1:58" ht="15.75" customHeight="1">
      <c r="A56" s="16"/>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row>
    <row r="57" spans="1:58" ht="15.75" customHeight="1">
      <c r="A57" s="159" t="s">
        <v>357</v>
      </c>
      <c r="B57" s="554"/>
      <c r="C57" s="554"/>
      <c r="D57" s="554"/>
      <c r="E57" s="641"/>
      <c r="F57" s="554"/>
      <c r="G57" s="554"/>
      <c r="H57" s="554"/>
      <c r="I57" s="554"/>
      <c r="J57" s="17"/>
      <c r="K57" s="17"/>
      <c r="L57" s="17"/>
      <c r="M57" s="17"/>
      <c r="N57" s="17"/>
      <c r="O57" s="17"/>
      <c r="P57" s="17"/>
      <c r="Q57" s="17"/>
      <c r="R57" s="17"/>
      <c r="S57" s="17"/>
      <c r="T57" s="17"/>
      <c r="U57" s="17"/>
      <c r="V57" s="17"/>
      <c r="W57" s="17"/>
      <c r="X57" s="17"/>
      <c r="Y57" s="17"/>
      <c r="Z57" s="17"/>
      <c r="AA57" s="17"/>
      <c r="AB57" s="17"/>
      <c r="AC57" s="17"/>
      <c r="AD57" s="17"/>
    </row>
    <row r="58" spans="1:58" ht="15.75" customHeight="1">
      <c r="A58" s="160" t="s">
        <v>358</v>
      </c>
      <c r="B58" s="16" t="s">
        <v>359</v>
      </c>
      <c r="C58" s="16" t="s">
        <v>360</v>
      </c>
      <c r="D58" s="16" t="s">
        <v>361</v>
      </c>
      <c r="E58" s="16" t="s">
        <v>362</v>
      </c>
      <c r="F58" s="16" t="s">
        <v>363</v>
      </c>
      <c r="G58" s="16" t="s">
        <v>364</v>
      </c>
      <c r="H58" s="16" t="s">
        <v>335</v>
      </c>
      <c r="I58" s="16" t="s">
        <v>365</v>
      </c>
      <c r="J58" s="16" t="s">
        <v>366</v>
      </c>
      <c r="K58" s="714" t="s">
        <v>367</v>
      </c>
      <c r="L58" s="729"/>
      <c r="M58" s="730"/>
      <c r="N58" s="16"/>
      <c r="O58" s="17"/>
      <c r="P58" s="17"/>
      <c r="Q58" s="17"/>
      <c r="R58" s="17"/>
      <c r="S58" s="17"/>
      <c r="T58" s="17"/>
      <c r="U58" s="17"/>
      <c r="V58" s="17"/>
      <c r="W58" s="17"/>
      <c r="X58" s="17"/>
      <c r="Y58" s="17"/>
      <c r="Z58" s="17"/>
      <c r="AA58" s="17"/>
      <c r="AB58" s="17"/>
    </row>
    <row r="59" spans="1:58" ht="15.75" customHeight="1">
      <c r="A59" s="162" t="s">
        <v>1476</v>
      </c>
      <c r="B59" s="163" t="s">
        <v>97</v>
      </c>
      <c r="C59" s="152">
        <v>32</v>
      </c>
      <c r="D59" s="152">
        <v>2</v>
      </c>
      <c r="E59" s="152">
        <v>2</v>
      </c>
      <c r="F59" s="152">
        <v>64</v>
      </c>
      <c r="G59" s="231" t="s">
        <v>1477</v>
      </c>
      <c r="H59" s="152" t="s">
        <v>54</v>
      </c>
      <c r="I59" s="352" t="s">
        <v>342</v>
      </c>
      <c r="J59" s="17" t="s">
        <v>1478</v>
      </c>
      <c r="K59" s="723"/>
      <c r="L59" s="699"/>
      <c r="M59" s="724"/>
      <c r="N59" s="17"/>
      <c r="O59" s="17"/>
      <c r="P59" s="17"/>
      <c r="Q59" s="17"/>
      <c r="R59" s="17"/>
      <c r="S59" s="17"/>
      <c r="T59" s="17"/>
      <c r="U59" s="17"/>
      <c r="V59" s="17"/>
      <c r="W59" s="17"/>
      <c r="X59" s="17"/>
      <c r="Y59" s="17"/>
      <c r="Z59" s="17"/>
      <c r="AA59" s="17"/>
      <c r="AB59" s="17"/>
    </row>
    <row r="60" spans="1:58" ht="15.75" customHeight="1">
      <c r="A60" s="17" t="s">
        <v>1479</v>
      </c>
      <c r="B60" s="163" t="s">
        <v>105</v>
      </c>
      <c r="C60" s="152">
        <v>33</v>
      </c>
      <c r="D60" s="152">
        <v>2</v>
      </c>
      <c r="E60" s="152">
        <v>2</v>
      </c>
      <c r="F60" s="152">
        <v>66</v>
      </c>
      <c r="G60" s="231" t="s">
        <v>478</v>
      </c>
      <c r="H60" s="152" t="s">
        <v>52</v>
      </c>
      <c r="I60" s="352" t="s">
        <v>342</v>
      </c>
      <c r="J60" s="17"/>
      <c r="K60" s="725"/>
      <c r="L60" s="699"/>
      <c r="M60" s="724"/>
      <c r="N60" s="17"/>
      <c r="O60" s="17"/>
      <c r="P60" s="17"/>
      <c r="Q60" s="17"/>
      <c r="R60" s="17"/>
      <c r="S60" s="17"/>
      <c r="T60" s="17"/>
      <c r="U60" s="17"/>
      <c r="V60" s="17"/>
      <c r="W60" s="17"/>
      <c r="X60" s="17"/>
      <c r="Y60" s="17"/>
      <c r="Z60" s="17"/>
      <c r="AA60" s="17"/>
      <c r="AB60" s="17"/>
    </row>
    <row r="61" spans="1:58" ht="15.75" customHeight="1">
      <c r="A61" s="17" t="s">
        <v>1480</v>
      </c>
      <c r="B61" s="163" t="s">
        <v>105</v>
      </c>
      <c r="C61" s="152">
        <v>33</v>
      </c>
      <c r="D61" s="152">
        <v>1</v>
      </c>
      <c r="E61" s="152">
        <v>1</v>
      </c>
      <c r="F61" s="152">
        <v>33</v>
      </c>
      <c r="G61" s="231" t="s">
        <v>478</v>
      </c>
      <c r="H61" s="152" t="s">
        <v>52</v>
      </c>
      <c r="I61" s="352" t="s">
        <v>342</v>
      </c>
      <c r="J61" s="17"/>
      <c r="K61" s="725"/>
      <c r="L61" s="699"/>
      <c r="M61" s="724"/>
      <c r="N61" s="17"/>
      <c r="O61" s="17"/>
      <c r="P61" s="17"/>
      <c r="Q61" s="17"/>
      <c r="R61" s="17"/>
      <c r="S61" s="17"/>
      <c r="T61" s="17"/>
      <c r="U61" s="17"/>
      <c r="V61" s="17"/>
      <c r="W61" s="17"/>
      <c r="X61" s="17"/>
      <c r="Y61" s="17"/>
      <c r="Z61" s="17"/>
      <c r="AA61" s="17"/>
      <c r="AB61" s="17"/>
    </row>
    <row r="62" spans="1:58" ht="15.75" customHeight="1">
      <c r="A62" s="17" t="s">
        <v>1481</v>
      </c>
      <c r="B62" s="163" t="s">
        <v>105</v>
      </c>
      <c r="C62" s="152">
        <v>33</v>
      </c>
      <c r="D62" s="152">
        <v>1</v>
      </c>
      <c r="E62" s="152">
        <v>1.5</v>
      </c>
      <c r="F62" s="152">
        <v>49.5</v>
      </c>
      <c r="G62" s="231" t="s">
        <v>478</v>
      </c>
      <c r="H62" s="152" t="s">
        <v>52</v>
      </c>
      <c r="I62" s="352" t="s">
        <v>342</v>
      </c>
      <c r="J62" s="17" t="s">
        <v>1482</v>
      </c>
      <c r="K62" s="725"/>
      <c r="L62" s="699"/>
      <c r="M62" s="724"/>
      <c r="N62" s="17"/>
      <c r="O62" s="17"/>
      <c r="P62" s="17"/>
      <c r="Q62" s="17"/>
      <c r="R62" s="17"/>
      <c r="S62" s="17"/>
      <c r="T62" s="17"/>
      <c r="U62" s="17"/>
      <c r="V62" s="17"/>
      <c r="W62" s="17"/>
      <c r="X62" s="17"/>
      <c r="Y62" s="17"/>
      <c r="Z62" s="17"/>
      <c r="AA62" s="17"/>
      <c r="AB62" s="17"/>
    </row>
    <row r="63" spans="1:58" ht="15.75" customHeight="1">
      <c r="A63" s="17" t="s">
        <v>1481</v>
      </c>
      <c r="B63" s="163" t="s">
        <v>105</v>
      </c>
      <c r="C63" s="152">
        <v>33</v>
      </c>
      <c r="D63" s="152">
        <v>1</v>
      </c>
      <c r="E63" s="152">
        <v>1.5</v>
      </c>
      <c r="F63" s="152">
        <v>49.5</v>
      </c>
      <c r="G63" s="231" t="s">
        <v>1483</v>
      </c>
      <c r="H63" s="152" t="s">
        <v>52</v>
      </c>
      <c r="I63" s="352" t="s">
        <v>342</v>
      </c>
      <c r="J63" s="605"/>
      <c r="K63" s="725"/>
      <c r="L63" s="699"/>
      <c r="M63" s="724"/>
      <c r="N63" s="17"/>
      <c r="O63" s="17"/>
      <c r="P63" s="17"/>
      <c r="Q63" s="17"/>
      <c r="R63" s="17"/>
      <c r="S63" s="17"/>
      <c r="T63" s="17"/>
      <c r="U63" s="17"/>
      <c r="V63" s="17"/>
      <c r="W63" s="17"/>
      <c r="X63" s="17"/>
      <c r="Y63" s="17"/>
      <c r="Z63" s="17"/>
      <c r="AA63" s="17"/>
      <c r="AB63" s="17"/>
    </row>
    <row r="64" spans="1:58" ht="15.75" customHeight="1">
      <c r="A64" s="17" t="s">
        <v>1484</v>
      </c>
      <c r="B64" s="163" t="s">
        <v>97</v>
      </c>
      <c r="C64" s="152">
        <v>10</v>
      </c>
      <c r="D64" s="152">
        <v>2</v>
      </c>
      <c r="E64" s="152">
        <v>2</v>
      </c>
      <c r="F64" s="152">
        <v>20</v>
      </c>
      <c r="G64" s="231" t="s">
        <v>1477</v>
      </c>
      <c r="H64" s="152" t="s">
        <v>54</v>
      </c>
      <c r="I64" s="352" t="s">
        <v>342</v>
      </c>
      <c r="J64" s="17"/>
      <c r="K64" s="725"/>
      <c r="L64" s="699"/>
      <c r="M64" s="724"/>
      <c r="N64" s="17"/>
      <c r="O64" s="17"/>
      <c r="P64" s="17"/>
      <c r="Q64" s="17"/>
      <c r="R64" s="17"/>
      <c r="S64" s="17"/>
      <c r="T64" s="17"/>
      <c r="U64" s="17"/>
      <c r="V64" s="17"/>
      <c r="W64" s="17"/>
      <c r="X64" s="17"/>
      <c r="Y64" s="17"/>
      <c r="Z64" s="17"/>
      <c r="AA64" s="17"/>
      <c r="AB64" s="17"/>
    </row>
    <row r="65" spans="1:28" ht="15.75" customHeight="1">
      <c r="A65" s="17" t="s">
        <v>1485</v>
      </c>
      <c r="B65" s="163" t="s">
        <v>105</v>
      </c>
      <c r="C65" s="152">
        <v>10</v>
      </c>
      <c r="D65" s="152">
        <v>2</v>
      </c>
      <c r="E65" s="152">
        <v>2</v>
      </c>
      <c r="F65" s="152">
        <v>20</v>
      </c>
      <c r="G65" s="231" t="s">
        <v>478</v>
      </c>
      <c r="H65" s="152" t="s">
        <v>52</v>
      </c>
      <c r="I65" s="352" t="s">
        <v>342</v>
      </c>
      <c r="J65" s="17"/>
      <c r="K65" s="725"/>
      <c r="L65" s="699"/>
      <c r="M65" s="724"/>
      <c r="N65" s="17"/>
      <c r="O65" s="17"/>
      <c r="P65" s="17"/>
      <c r="Q65" s="17"/>
      <c r="R65" s="17"/>
      <c r="S65" s="17"/>
      <c r="T65" s="17"/>
      <c r="U65" s="17"/>
      <c r="V65" s="17"/>
      <c r="W65" s="17"/>
      <c r="X65" s="17"/>
      <c r="Y65" s="17"/>
      <c r="Z65" s="17"/>
      <c r="AA65" s="17"/>
      <c r="AB65" s="17"/>
    </row>
    <row r="66" spans="1:28" ht="15.75" customHeight="1">
      <c r="A66" s="17" t="s">
        <v>1486</v>
      </c>
      <c r="B66" s="163" t="s">
        <v>105</v>
      </c>
      <c r="C66" s="152">
        <v>10</v>
      </c>
      <c r="D66" s="152">
        <v>1</v>
      </c>
      <c r="E66" s="152">
        <v>1</v>
      </c>
      <c r="F66" s="152">
        <v>10</v>
      </c>
      <c r="G66" s="231" t="s">
        <v>478</v>
      </c>
      <c r="H66" s="152" t="s">
        <v>52</v>
      </c>
      <c r="I66" s="352" t="s">
        <v>342</v>
      </c>
      <c r="J66" s="17"/>
      <c r="K66" s="725"/>
      <c r="L66" s="699"/>
      <c r="M66" s="724"/>
      <c r="N66" s="17"/>
      <c r="O66" s="17"/>
      <c r="P66" s="17"/>
      <c r="Q66" s="17"/>
      <c r="R66" s="17"/>
      <c r="S66" s="17"/>
      <c r="T66" s="17"/>
      <c r="U66" s="17"/>
      <c r="V66" s="17"/>
      <c r="W66" s="17"/>
      <c r="X66" s="17"/>
      <c r="Y66" s="17"/>
      <c r="Z66" s="17"/>
      <c r="AA66" s="17"/>
      <c r="AB66" s="17"/>
    </row>
    <row r="67" spans="1:28" ht="15.75" customHeight="1">
      <c r="A67" s="17" t="s">
        <v>1487</v>
      </c>
      <c r="B67" s="163" t="s">
        <v>105</v>
      </c>
      <c r="C67" s="152">
        <v>10</v>
      </c>
      <c r="D67" s="152">
        <v>1</v>
      </c>
      <c r="E67" s="152">
        <v>1.5</v>
      </c>
      <c r="F67" s="152">
        <v>15</v>
      </c>
      <c r="G67" s="231" t="s">
        <v>1483</v>
      </c>
      <c r="H67" s="152" t="s">
        <v>52</v>
      </c>
      <c r="I67" s="352" t="s">
        <v>342</v>
      </c>
      <c r="J67" s="605"/>
      <c r="K67" s="725"/>
      <c r="L67" s="699"/>
      <c r="M67" s="724"/>
      <c r="N67" s="17"/>
      <c r="O67" s="17"/>
      <c r="P67" s="17"/>
      <c r="Q67" s="17"/>
      <c r="R67" s="17"/>
      <c r="S67" s="17"/>
      <c r="T67" s="17"/>
      <c r="U67" s="17"/>
      <c r="V67" s="17"/>
      <c r="W67" s="17"/>
      <c r="X67" s="17"/>
      <c r="Y67" s="17"/>
      <c r="Z67" s="17"/>
      <c r="AA67" s="17"/>
      <c r="AB67" s="17"/>
    </row>
    <row r="68" spans="1:28" ht="15.75" customHeight="1">
      <c r="A68" s="17" t="s">
        <v>1487</v>
      </c>
      <c r="B68" s="163" t="s">
        <v>105</v>
      </c>
      <c r="C68" s="152">
        <v>10</v>
      </c>
      <c r="D68" s="152">
        <v>1</v>
      </c>
      <c r="E68" s="152">
        <v>1.5</v>
      </c>
      <c r="F68" s="152">
        <v>15</v>
      </c>
      <c r="G68" s="231" t="s">
        <v>478</v>
      </c>
      <c r="H68" s="152" t="s">
        <v>52</v>
      </c>
      <c r="I68" s="352" t="s">
        <v>342</v>
      </c>
      <c r="J68" s="17" t="s">
        <v>1482</v>
      </c>
      <c r="K68" s="725"/>
      <c r="L68" s="699"/>
      <c r="M68" s="724"/>
      <c r="N68" s="17"/>
      <c r="O68" s="17"/>
      <c r="P68" s="17"/>
      <c r="Q68" s="17"/>
      <c r="R68" s="17"/>
      <c r="S68" s="17"/>
      <c r="T68" s="17"/>
      <c r="U68" s="17"/>
      <c r="V68" s="17"/>
      <c r="W68" s="17"/>
      <c r="X68" s="17"/>
      <c r="Y68" s="17"/>
      <c r="Z68" s="17"/>
      <c r="AA68" s="17"/>
      <c r="AB68" s="17"/>
    </row>
    <row r="69" spans="1:28" ht="15.75" customHeight="1">
      <c r="A69" s="17" t="s">
        <v>1488</v>
      </c>
      <c r="B69" s="163" t="s">
        <v>105</v>
      </c>
      <c r="C69" s="152">
        <v>33</v>
      </c>
      <c r="D69" s="152">
        <v>1</v>
      </c>
      <c r="E69" s="152">
        <v>0.75</v>
      </c>
      <c r="F69" s="152">
        <v>24.75</v>
      </c>
      <c r="G69" s="231" t="s">
        <v>1489</v>
      </c>
      <c r="H69" s="152" t="s">
        <v>52</v>
      </c>
      <c r="I69" s="352" t="s">
        <v>342</v>
      </c>
      <c r="J69" s="17" t="s">
        <v>1490</v>
      </c>
      <c r="K69" s="725"/>
      <c r="L69" s="699"/>
      <c r="M69" s="724"/>
      <c r="N69" s="17"/>
      <c r="O69" s="17"/>
      <c r="P69" s="17"/>
      <c r="Q69" s="17"/>
      <c r="R69" s="17"/>
      <c r="S69" s="17"/>
      <c r="T69" s="17"/>
      <c r="U69" s="17"/>
      <c r="V69" s="17"/>
      <c r="W69" s="17"/>
      <c r="X69" s="17"/>
      <c r="Y69" s="17"/>
      <c r="Z69" s="17"/>
      <c r="AA69" s="17"/>
      <c r="AB69" s="17"/>
    </row>
    <row r="70" spans="1:28" ht="15.75" customHeight="1">
      <c r="A70" s="17" t="s">
        <v>1488</v>
      </c>
      <c r="B70" s="163" t="s">
        <v>105</v>
      </c>
      <c r="C70" s="152">
        <v>33</v>
      </c>
      <c r="D70" s="152">
        <v>1</v>
      </c>
      <c r="E70" s="152">
        <v>0.75</v>
      </c>
      <c r="F70" s="152">
        <v>24.75</v>
      </c>
      <c r="G70" s="231" t="s">
        <v>478</v>
      </c>
      <c r="H70" s="152" t="s">
        <v>52</v>
      </c>
      <c r="I70" s="352" t="s">
        <v>342</v>
      </c>
      <c r="J70" s="17" t="s">
        <v>1490</v>
      </c>
      <c r="K70" s="725"/>
      <c r="L70" s="699"/>
      <c r="M70" s="724"/>
      <c r="N70" s="17"/>
      <c r="O70" s="17"/>
      <c r="P70" s="17"/>
      <c r="Q70" s="17"/>
      <c r="R70" s="17"/>
      <c r="S70" s="17"/>
      <c r="T70" s="17"/>
      <c r="U70" s="17"/>
      <c r="V70" s="17"/>
      <c r="W70" s="17"/>
      <c r="X70" s="17"/>
      <c r="Y70" s="17"/>
      <c r="Z70" s="17"/>
      <c r="AA70" s="17"/>
      <c r="AB70" s="17"/>
    </row>
    <row r="71" spans="1:28" ht="15.75" customHeight="1">
      <c r="A71" s="17" t="s">
        <v>1491</v>
      </c>
      <c r="B71" s="163" t="s">
        <v>105</v>
      </c>
      <c r="C71" s="152">
        <v>10</v>
      </c>
      <c r="D71" s="152">
        <v>1</v>
      </c>
      <c r="E71" s="152">
        <v>0.75</v>
      </c>
      <c r="F71" s="152">
        <v>7.5</v>
      </c>
      <c r="G71" s="231" t="s">
        <v>1489</v>
      </c>
      <c r="H71" s="152" t="s">
        <v>52</v>
      </c>
      <c r="I71" s="352" t="s">
        <v>342</v>
      </c>
      <c r="J71" s="17" t="s">
        <v>1490</v>
      </c>
      <c r="K71" s="725"/>
      <c r="L71" s="699"/>
      <c r="M71" s="724"/>
      <c r="N71" s="17"/>
      <c r="O71" s="17"/>
      <c r="P71" s="17"/>
      <c r="Q71" s="17"/>
      <c r="R71" s="17"/>
      <c r="S71" s="17"/>
      <c r="T71" s="17"/>
      <c r="U71" s="17"/>
      <c r="V71" s="17"/>
      <c r="W71" s="17"/>
      <c r="X71" s="17"/>
      <c r="Y71" s="17"/>
      <c r="Z71" s="17"/>
      <c r="AA71" s="17"/>
      <c r="AB71" s="17"/>
    </row>
    <row r="72" spans="1:28" ht="15.75" customHeight="1">
      <c r="A72" s="17" t="s">
        <v>1491</v>
      </c>
      <c r="B72" s="163" t="s">
        <v>105</v>
      </c>
      <c r="C72" s="152">
        <v>10</v>
      </c>
      <c r="D72" s="152">
        <v>1</v>
      </c>
      <c r="E72" s="152">
        <v>0.75</v>
      </c>
      <c r="F72" s="152">
        <v>7.5</v>
      </c>
      <c r="G72" s="231" t="s">
        <v>478</v>
      </c>
      <c r="H72" s="152" t="s">
        <v>52</v>
      </c>
      <c r="I72" s="352" t="s">
        <v>342</v>
      </c>
      <c r="J72" s="17" t="s">
        <v>1490</v>
      </c>
      <c r="K72" s="725"/>
      <c r="L72" s="699"/>
      <c r="M72" s="724"/>
      <c r="N72" s="17"/>
      <c r="O72" s="17"/>
      <c r="P72" s="17"/>
      <c r="Q72" s="17"/>
      <c r="R72" s="17"/>
      <c r="S72" s="17"/>
      <c r="T72" s="17"/>
      <c r="U72" s="17"/>
      <c r="V72" s="17"/>
      <c r="W72" s="17"/>
      <c r="X72" s="17"/>
      <c r="Y72" s="17"/>
      <c r="Z72" s="17"/>
      <c r="AA72" s="17"/>
      <c r="AB72" s="17"/>
    </row>
    <row r="73" spans="1:28" ht="15.75" customHeight="1">
      <c r="A73" s="17" t="s">
        <v>1492</v>
      </c>
      <c r="B73" s="163" t="s">
        <v>103</v>
      </c>
      <c r="C73" s="152">
        <v>10</v>
      </c>
      <c r="D73" s="152">
        <v>1</v>
      </c>
      <c r="E73" s="152">
        <v>4</v>
      </c>
      <c r="F73" s="152">
        <v>40</v>
      </c>
      <c r="G73" s="231" t="s">
        <v>1489</v>
      </c>
      <c r="H73" s="152" t="s">
        <v>52</v>
      </c>
      <c r="I73" s="352" t="s">
        <v>342</v>
      </c>
      <c r="J73" s="17" t="s">
        <v>1493</v>
      </c>
      <c r="K73" s="725"/>
      <c r="L73" s="699"/>
      <c r="M73" s="724"/>
      <c r="N73" s="17"/>
      <c r="O73" s="17"/>
      <c r="P73" s="17"/>
      <c r="Q73" s="17"/>
      <c r="R73" s="17"/>
      <c r="S73" s="17"/>
      <c r="T73" s="17"/>
      <c r="U73" s="17"/>
      <c r="V73" s="17"/>
      <c r="W73" s="17"/>
      <c r="X73" s="17"/>
      <c r="Y73" s="17"/>
      <c r="Z73" s="17"/>
      <c r="AA73" s="17"/>
      <c r="AB73" s="17"/>
    </row>
    <row r="74" spans="1:28" ht="15.75" customHeight="1">
      <c r="A74" s="17" t="s">
        <v>1494</v>
      </c>
      <c r="B74" s="163" t="s">
        <v>97</v>
      </c>
      <c r="C74" s="152">
        <v>32</v>
      </c>
      <c r="D74" s="152">
        <v>1</v>
      </c>
      <c r="E74" s="152">
        <v>1.25</v>
      </c>
      <c r="F74" s="152">
        <v>48</v>
      </c>
      <c r="G74" s="231" t="s">
        <v>1477</v>
      </c>
      <c r="H74" s="152" t="s">
        <v>54</v>
      </c>
      <c r="I74" s="352" t="s">
        <v>342</v>
      </c>
      <c r="J74" s="17"/>
      <c r="K74" s="725"/>
      <c r="L74" s="699"/>
      <c r="M74" s="724"/>
      <c r="N74" s="17"/>
      <c r="O74" s="17"/>
      <c r="P74" s="17"/>
      <c r="Q74" s="17"/>
      <c r="R74" s="17"/>
      <c r="S74" s="17"/>
      <c r="T74" s="17"/>
      <c r="U74" s="17"/>
      <c r="V74" s="17"/>
      <c r="W74" s="17"/>
      <c r="X74" s="17"/>
      <c r="Y74" s="17"/>
      <c r="Z74" s="17"/>
      <c r="AA74" s="17"/>
      <c r="AB74" s="17"/>
    </row>
    <row r="75" spans="1:28" ht="15.75" customHeight="1">
      <c r="A75" s="17" t="s">
        <v>1495</v>
      </c>
      <c r="B75" s="163" t="s">
        <v>97</v>
      </c>
      <c r="C75" s="152">
        <v>32</v>
      </c>
      <c r="D75" s="152">
        <v>3</v>
      </c>
      <c r="E75" s="152">
        <v>3.5</v>
      </c>
      <c r="F75" s="152">
        <v>115.5</v>
      </c>
      <c r="G75" s="231" t="s">
        <v>1477</v>
      </c>
      <c r="H75" s="152" t="s">
        <v>54</v>
      </c>
      <c r="I75" s="352" t="s">
        <v>342</v>
      </c>
      <c r="J75" s="17" t="s">
        <v>1496</v>
      </c>
      <c r="K75" s="725"/>
      <c r="L75" s="699"/>
      <c r="M75" s="724"/>
      <c r="N75" s="17"/>
      <c r="O75" s="17"/>
      <c r="P75" s="17"/>
      <c r="Q75" s="17"/>
      <c r="R75" s="17"/>
      <c r="S75" s="17"/>
      <c r="T75" s="17"/>
      <c r="U75" s="17"/>
      <c r="V75" s="17"/>
      <c r="W75" s="17"/>
      <c r="X75" s="17"/>
      <c r="Y75" s="17"/>
      <c r="Z75" s="17"/>
      <c r="AA75" s="17"/>
      <c r="AB75" s="17"/>
    </row>
    <row r="76" spans="1:28" ht="15.75" customHeight="1">
      <c r="A76" s="17" t="s">
        <v>1497</v>
      </c>
      <c r="B76" s="163" t="s">
        <v>105</v>
      </c>
      <c r="C76" s="152">
        <v>33</v>
      </c>
      <c r="D76" s="152">
        <v>1</v>
      </c>
      <c r="E76" s="152">
        <v>1</v>
      </c>
      <c r="F76" s="152">
        <v>33</v>
      </c>
      <c r="G76" s="231" t="s">
        <v>478</v>
      </c>
      <c r="H76" s="152" t="s">
        <v>52</v>
      </c>
      <c r="I76" s="352" t="s">
        <v>342</v>
      </c>
      <c r="J76" s="17"/>
      <c r="K76" s="725"/>
      <c r="L76" s="699"/>
      <c r="M76" s="724"/>
      <c r="N76" s="17"/>
      <c r="O76" s="17"/>
      <c r="P76" s="17"/>
      <c r="Q76" s="17"/>
      <c r="R76" s="17"/>
      <c r="S76" s="17"/>
      <c r="T76" s="17"/>
      <c r="U76" s="17"/>
      <c r="V76" s="17"/>
      <c r="W76" s="17"/>
      <c r="X76" s="17"/>
      <c r="Y76" s="17"/>
      <c r="Z76" s="17"/>
      <c r="AA76" s="17"/>
      <c r="AB76" s="17"/>
    </row>
    <row r="77" spans="1:28" ht="15.75" customHeight="1">
      <c r="A77" s="17" t="s">
        <v>1498</v>
      </c>
      <c r="B77" s="163" t="s">
        <v>105</v>
      </c>
      <c r="C77" s="152">
        <v>33</v>
      </c>
      <c r="D77" s="152">
        <v>2</v>
      </c>
      <c r="E77" s="152">
        <v>2.5</v>
      </c>
      <c r="F77" s="152">
        <v>82.5</v>
      </c>
      <c r="G77" s="231" t="s">
        <v>478</v>
      </c>
      <c r="H77" s="152" t="s">
        <v>52</v>
      </c>
      <c r="I77" s="352" t="s">
        <v>342</v>
      </c>
      <c r="J77" s="17" t="s">
        <v>1499</v>
      </c>
      <c r="K77" s="725"/>
      <c r="L77" s="699"/>
      <c r="M77" s="724"/>
      <c r="N77" s="17"/>
      <c r="O77" s="17"/>
      <c r="P77" s="17"/>
      <c r="Q77" s="17"/>
      <c r="R77" s="17"/>
      <c r="S77" s="17"/>
      <c r="T77" s="17"/>
      <c r="U77" s="17"/>
      <c r="V77" s="17"/>
      <c r="W77" s="17"/>
      <c r="X77" s="17"/>
      <c r="Y77" s="17"/>
      <c r="Z77" s="17"/>
      <c r="AA77" s="17"/>
      <c r="AB77" s="17"/>
    </row>
    <row r="78" spans="1:28" ht="15.75" customHeight="1">
      <c r="A78" s="17" t="s">
        <v>1500</v>
      </c>
      <c r="B78" s="163" t="s">
        <v>97</v>
      </c>
      <c r="C78" s="152">
        <v>10</v>
      </c>
      <c r="D78" s="152">
        <v>4</v>
      </c>
      <c r="E78" s="152">
        <v>5.25</v>
      </c>
      <c r="F78" s="152">
        <v>52.5</v>
      </c>
      <c r="G78" s="231" t="s">
        <v>1477</v>
      </c>
      <c r="H78" s="152" t="s">
        <v>54</v>
      </c>
      <c r="I78" s="352" t="s">
        <v>342</v>
      </c>
      <c r="J78" s="17" t="s">
        <v>1501</v>
      </c>
      <c r="K78" s="725"/>
      <c r="L78" s="699"/>
      <c r="M78" s="724"/>
      <c r="N78" s="17"/>
      <c r="O78" s="17"/>
      <c r="P78" s="17"/>
      <c r="Q78" s="17"/>
      <c r="R78" s="17"/>
      <c r="S78" s="17"/>
      <c r="T78" s="17"/>
      <c r="U78" s="17"/>
      <c r="V78" s="17"/>
      <c r="W78" s="17"/>
      <c r="X78" s="17"/>
      <c r="Y78" s="17"/>
      <c r="Z78" s="17"/>
      <c r="AA78" s="17"/>
      <c r="AB78" s="17"/>
    </row>
    <row r="79" spans="1:28" ht="15.75" customHeight="1">
      <c r="A79" s="17" t="s">
        <v>1502</v>
      </c>
      <c r="B79" s="163" t="s">
        <v>105</v>
      </c>
      <c r="C79" s="152">
        <v>10</v>
      </c>
      <c r="D79" s="152">
        <v>2</v>
      </c>
      <c r="E79" s="152">
        <v>2.5</v>
      </c>
      <c r="F79" s="152">
        <v>25</v>
      </c>
      <c r="G79" s="231" t="s">
        <v>478</v>
      </c>
      <c r="H79" s="152" t="s">
        <v>52</v>
      </c>
      <c r="I79" s="352" t="s">
        <v>342</v>
      </c>
      <c r="J79" s="17"/>
      <c r="K79" s="725"/>
      <c r="L79" s="699"/>
      <c r="M79" s="724"/>
      <c r="N79" s="17"/>
      <c r="O79" s="17"/>
      <c r="P79" s="17"/>
      <c r="Q79" s="17"/>
      <c r="R79" s="17"/>
      <c r="S79" s="17"/>
      <c r="T79" s="17"/>
      <c r="U79" s="17"/>
      <c r="V79" s="17"/>
      <c r="W79" s="17"/>
      <c r="X79" s="17"/>
      <c r="Y79" s="17"/>
      <c r="Z79" s="17"/>
      <c r="AA79" s="17"/>
      <c r="AB79" s="17"/>
    </row>
    <row r="80" spans="1:28" ht="15.75" customHeight="1">
      <c r="A80" s="17"/>
      <c r="B80" s="163"/>
      <c r="C80" s="152"/>
      <c r="D80" s="152"/>
      <c r="E80" s="152"/>
      <c r="F80" s="152"/>
      <c r="G80" s="231"/>
      <c r="H80" s="152"/>
      <c r="I80" s="352">
        <v>0</v>
      </c>
      <c r="J80" s="17"/>
      <c r="K80" s="725"/>
      <c r="L80" s="699"/>
      <c r="M80" s="724"/>
      <c r="N80" s="17"/>
      <c r="O80" s="17"/>
      <c r="P80" s="17"/>
      <c r="Q80" s="17"/>
      <c r="R80" s="17"/>
      <c r="S80" s="17"/>
      <c r="T80" s="17"/>
      <c r="U80" s="17"/>
      <c r="V80" s="17"/>
      <c r="W80" s="17"/>
      <c r="X80" s="17"/>
      <c r="Y80" s="17"/>
      <c r="Z80" s="17"/>
      <c r="AA80" s="17"/>
      <c r="AB80" s="17"/>
    </row>
    <row r="81" spans="1:28" ht="15.75" customHeight="1">
      <c r="A81" s="17" t="s">
        <v>1503</v>
      </c>
      <c r="B81" s="163" t="s">
        <v>105</v>
      </c>
      <c r="C81" s="152">
        <v>25</v>
      </c>
      <c r="D81" s="152">
        <v>1</v>
      </c>
      <c r="E81" s="152">
        <v>1</v>
      </c>
      <c r="F81" s="152">
        <v>25</v>
      </c>
      <c r="G81" s="231" t="s">
        <v>478</v>
      </c>
      <c r="H81" s="152" t="s">
        <v>52</v>
      </c>
      <c r="I81" s="352" t="s">
        <v>342</v>
      </c>
      <c r="J81" s="17" t="s">
        <v>1504</v>
      </c>
      <c r="K81" s="725"/>
      <c r="L81" s="699"/>
      <c r="M81" s="724"/>
      <c r="N81" s="17"/>
      <c r="O81" s="17"/>
      <c r="P81" s="17"/>
      <c r="Q81" s="17"/>
      <c r="R81" s="17"/>
      <c r="S81" s="17"/>
      <c r="T81" s="17"/>
      <c r="U81" s="17"/>
      <c r="V81" s="17"/>
      <c r="W81" s="17"/>
      <c r="X81" s="17"/>
      <c r="Y81" s="17"/>
      <c r="Z81" s="17"/>
      <c r="AA81" s="17"/>
      <c r="AB81" s="17"/>
    </row>
    <row r="82" spans="1:28" ht="15.75" customHeight="1">
      <c r="A82" s="17"/>
      <c r="B82" s="163"/>
      <c r="C82" s="152"/>
      <c r="D82" s="152"/>
      <c r="E82" s="152"/>
      <c r="F82" s="152">
        <v>0</v>
      </c>
      <c r="G82" s="231"/>
      <c r="H82" s="152"/>
      <c r="I82" s="352">
        <v>0</v>
      </c>
      <c r="J82" s="17"/>
      <c r="K82" s="725"/>
      <c r="L82" s="699"/>
      <c r="M82" s="724"/>
      <c r="N82" s="17"/>
      <c r="O82" s="17"/>
      <c r="P82" s="17"/>
      <c r="Q82" s="17"/>
      <c r="R82" s="17"/>
      <c r="S82" s="17"/>
      <c r="T82" s="17"/>
      <c r="U82" s="17"/>
      <c r="V82" s="17"/>
      <c r="W82" s="17"/>
      <c r="X82" s="17"/>
      <c r="Y82" s="17"/>
      <c r="Z82" s="17"/>
      <c r="AA82" s="17"/>
      <c r="AB82" s="17"/>
    </row>
    <row r="83" spans="1:28" ht="15.75" customHeight="1">
      <c r="A83" s="17" t="s">
        <v>1505</v>
      </c>
      <c r="B83" s="163" t="s">
        <v>1506</v>
      </c>
      <c r="C83" s="152">
        <v>22</v>
      </c>
      <c r="D83" s="152">
        <v>1</v>
      </c>
      <c r="E83" s="152">
        <v>3</v>
      </c>
      <c r="F83" s="152">
        <v>66</v>
      </c>
      <c r="G83" s="231" t="s">
        <v>1477</v>
      </c>
      <c r="H83" s="152" t="s">
        <v>54</v>
      </c>
      <c r="I83" s="352" t="s">
        <v>342</v>
      </c>
      <c r="J83" s="17" t="s">
        <v>1507</v>
      </c>
      <c r="K83" s="725"/>
      <c r="L83" s="699"/>
      <c r="M83" s="724"/>
      <c r="N83" s="17"/>
      <c r="O83" s="17"/>
      <c r="P83" s="17"/>
      <c r="Q83" s="17"/>
      <c r="R83" s="17"/>
      <c r="S83" s="17"/>
      <c r="T83" s="17"/>
      <c r="U83" s="17"/>
      <c r="V83" s="17"/>
      <c r="W83" s="17"/>
      <c r="X83" s="17"/>
      <c r="Y83" s="17"/>
      <c r="Z83" s="17"/>
      <c r="AA83" s="17"/>
      <c r="AB83" s="17"/>
    </row>
    <row r="84" spans="1:28" ht="15.75" customHeight="1">
      <c r="A84" s="17" t="s">
        <v>1508</v>
      </c>
      <c r="B84" s="163" t="s">
        <v>105</v>
      </c>
      <c r="C84" s="152">
        <v>33</v>
      </c>
      <c r="D84" s="152">
        <v>1</v>
      </c>
      <c r="E84" s="152">
        <v>1</v>
      </c>
      <c r="F84" s="152">
        <v>33</v>
      </c>
      <c r="G84" s="231" t="s">
        <v>478</v>
      </c>
      <c r="H84" s="152" t="s">
        <v>52</v>
      </c>
      <c r="I84" s="352" t="s">
        <v>342</v>
      </c>
      <c r="J84" s="17"/>
      <c r="K84" s="725"/>
      <c r="L84" s="699"/>
      <c r="M84" s="724"/>
      <c r="N84" s="17"/>
      <c r="O84" s="17"/>
      <c r="P84" s="17"/>
      <c r="Q84" s="17"/>
      <c r="R84" s="17"/>
      <c r="S84" s="17"/>
      <c r="T84" s="17"/>
      <c r="U84" s="17"/>
      <c r="V84" s="17"/>
      <c r="W84" s="17"/>
      <c r="X84" s="17"/>
      <c r="Y84" s="17"/>
      <c r="Z84" s="17"/>
      <c r="AA84" s="17"/>
      <c r="AB84" s="17"/>
    </row>
    <row r="85" spans="1:28" ht="15.75" customHeight="1">
      <c r="A85" s="17" t="s">
        <v>1509</v>
      </c>
      <c r="B85" s="163" t="s">
        <v>105</v>
      </c>
      <c r="C85" s="152">
        <v>10</v>
      </c>
      <c r="D85" s="152">
        <v>1</v>
      </c>
      <c r="E85" s="152">
        <v>1</v>
      </c>
      <c r="F85" s="152">
        <v>10</v>
      </c>
      <c r="G85" s="231" t="s">
        <v>478</v>
      </c>
      <c r="H85" s="152" t="s">
        <v>52</v>
      </c>
      <c r="I85" s="352" t="s">
        <v>342</v>
      </c>
      <c r="J85" s="17"/>
      <c r="K85" s="725"/>
      <c r="L85" s="699"/>
      <c r="M85" s="724"/>
      <c r="N85" s="17"/>
      <c r="O85" s="17"/>
      <c r="P85" s="17"/>
      <c r="Q85" s="17"/>
      <c r="R85" s="17"/>
      <c r="S85" s="17"/>
      <c r="T85" s="17"/>
      <c r="U85" s="17"/>
      <c r="V85" s="17"/>
      <c r="W85" s="17"/>
      <c r="X85" s="17"/>
      <c r="Y85" s="17"/>
      <c r="Z85" s="17"/>
      <c r="AA85" s="17"/>
      <c r="AB85" s="17"/>
    </row>
    <row r="86" spans="1:28" ht="15.75" customHeight="1">
      <c r="A86" s="17"/>
      <c r="B86" s="163"/>
      <c r="C86" s="152"/>
      <c r="D86" s="152"/>
      <c r="E86" s="152"/>
      <c r="F86" s="152">
        <v>0</v>
      </c>
      <c r="G86" s="231"/>
      <c r="H86" s="152"/>
      <c r="I86" s="352" t="s">
        <v>342</v>
      </c>
      <c r="J86" s="17"/>
      <c r="K86" s="725"/>
      <c r="L86" s="699"/>
      <c r="M86" s="724"/>
      <c r="N86" s="17"/>
      <c r="O86" s="17"/>
      <c r="P86" s="17"/>
      <c r="Q86" s="17"/>
      <c r="R86" s="17"/>
      <c r="S86" s="17"/>
      <c r="T86" s="17"/>
      <c r="U86" s="17"/>
      <c r="V86" s="17"/>
      <c r="W86" s="17"/>
      <c r="X86" s="17"/>
      <c r="Y86" s="17"/>
      <c r="Z86" s="17"/>
      <c r="AA86" s="17"/>
      <c r="AB86" s="17"/>
    </row>
    <row r="87" spans="1:28" ht="15.75" customHeight="1">
      <c r="A87" s="17" t="s">
        <v>109</v>
      </c>
      <c r="B87" s="163" t="s">
        <v>109</v>
      </c>
      <c r="C87" s="152">
        <v>42</v>
      </c>
      <c r="D87" s="152">
        <v>1</v>
      </c>
      <c r="E87" s="152">
        <v>1</v>
      </c>
      <c r="F87" s="152">
        <v>42</v>
      </c>
      <c r="G87" s="231" t="s">
        <v>1477</v>
      </c>
      <c r="H87" s="152" t="s">
        <v>54</v>
      </c>
      <c r="I87" s="352" t="s">
        <v>342</v>
      </c>
      <c r="J87" s="17"/>
      <c r="K87" s="725"/>
      <c r="L87" s="699"/>
      <c r="M87" s="724"/>
      <c r="N87" s="17"/>
      <c r="O87" s="17"/>
      <c r="P87" s="17"/>
      <c r="Q87" s="17"/>
      <c r="R87" s="17"/>
      <c r="S87" s="17"/>
      <c r="T87" s="17"/>
      <c r="U87" s="17"/>
      <c r="V87" s="17"/>
      <c r="W87" s="17"/>
      <c r="X87" s="17"/>
      <c r="Y87" s="17"/>
      <c r="Z87" s="17"/>
      <c r="AA87" s="17"/>
      <c r="AB87" s="17"/>
    </row>
    <row r="88" spans="1:28" ht="15.75" customHeight="1">
      <c r="A88" s="17"/>
      <c r="B88" s="163"/>
      <c r="C88" s="152"/>
      <c r="D88" s="152"/>
      <c r="E88" s="152"/>
      <c r="F88" s="152">
        <f>'Piranha ZPR'!$E88*'Piranha ZPR'!$C88</f>
        <v>0</v>
      </c>
      <c r="G88" s="231"/>
      <c r="H88" s="152"/>
      <c r="I88" s="352">
        <f t="shared" ref="I88:I101" si="2">IF(H88 = "PT-V","n/a",IF(H88 = "PT","n/a",IF(H88 = "RT","n/a",IF(OR(H88 = "Extern",H88 = "PT-ZZP"), "Please fill in", 0))))</f>
        <v>0</v>
      </c>
      <c r="J88" s="17"/>
      <c r="K88" s="725"/>
      <c r="L88" s="699"/>
      <c r="M88" s="724"/>
      <c r="N88" s="17"/>
      <c r="O88" s="17"/>
      <c r="P88" s="17"/>
      <c r="Q88" s="17"/>
      <c r="R88" s="17"/>
      <c r="S88" s="17"/>
      <c r="T88" s="17"/>
      <c r="U88" s="17"/>
      <c r="V88" s="17"/>
      <c r="W88" s="17"/>
      <c r="X88" s="17"/>
      <c r="Y88" s="17"/>
      <c r="Z88" s="17"/>
      <c r="AA88" s="17"/>
      <c r="AB88" s="17"/>
    </row>
    <row r="89" spans="1:28" ht="15.75" customHeight="1">
      <c r="A89" s="17"/>
      <c r="B89" s="163"/>
      <c r="C89" s="152"/>
      <c r="D89" s="152"/>
      <c r="E89" s="152"/>
      <c r="F89" s="152">
        <f>'Piranha ZPR'!$E89*'Piranha ZPR'!$C89</f>
        <v>0</v>
      </c>
      <c r="G89" s="231"/>
      <c r="H89" s="152"/>
      <c r="I89" s="186">
        <f t="shared" si="2"/>
        <v>0</v>
      </c>
      <c r="J89" s="17"/>
      <c r="K89" s="725"/>
      <c r="L89" s="699"/>
      <c r="M89" s="724"/>
      <c r="N89" s="17"/>
      <c r="O89" s="17"/>
      <c r="P89" s="17"/>
      <c r="Q89" s="17"/>
      <c r="R89" s="17"/>
      <c r="S89" s="17"/>
      <c r="T89" s="17"/>
      <c r="U89" s="17"/>
      <c r="V89" s="17"/>
      <c r="W89" s="17"/>
      <c r="X89" s="17"/>
      <c r="Y89" s="17"/>
      <c r="Z89" s="17"/>
      <c r="AA89" s="17"/>
      <c r="AB89" s="17"/>
    </row>
    <row r="90" spans="1:28" ht="15.75" customHeight="1">
      <c r="A90" s="17"/>
      <c r="B90" s="163"/>
      <c r="C90" s="152"/>
      <c r="D90" s="152"/>
      <c r="E90" s="152"/>
      <c r="F90" s="152">
        <f>'Piranha ZPR'!$E90*'Piranha ZPR'!$C90</f>
        <v>0</v>
      </c>
      <c r="G90" s="231"/>
      <c r="H90" s="152"/>
      <c r="I90" s="186">
        <f t="shared" si="2"/>
        <v>0</v>
      </c>
      <c r="J90" s="17"/>
      <c r="K90" s="725"/>
      <c r="L90" s="699"/>
      <c r="M90" s="724"/>
      <c r="N90" s="17"/>
      <c r="O90" s="17"/>
      <c r="P90" s="17"/>
      <c r="Q90" s="17"/>
      <c r="R90" s="17"/>
      <c r="S90" s="17"/>
      <c r="T90" s="17"/>
      <c r="U90" s="17"/>
      <c r="V90" s="17"/>
      <c r="W90" s="17"/>
      <c r="X90" s="17"/>
      <c r="Y90" s="17"/>
      <c r="Z90" s="17"/>
      <c r="AA90" s="17"/>
      <c r="AB90" s="17"/>
    </row>
    <row r="91" spans="1:28" ht="14.25" customHeight="1">
      <c r="A91" s="162"/>
      <c r="B91" s="163"/>
      <c r="C91" s="152"/>
      <c r="D91" s="152"/>
      <c r="E91" s="152"/>
      <c r="F91" s="152">
        <f>'Piranha ZPR'!$E91*'Piranha ZPR'!$C91</f>
        <v>0</v>
      </c>
      <c r="G91" s="163"/>
      <c r="H91" s="152"/>
      <c r="I91" s="186">
        <f t="shared" si="2"/>
        <v>0</v>
      </c>
      <c r="J91" s="17"/>
      <c r="K91" s="725"/>
      <c r="L91" s="699"/>
      <c r="M91" s="724"/>
      <c r="N91" s="17"/>
      <c r="O91" s="17"/>
      <c r="P91" s="17"/>
      <c r="Q91" s="17"/>
      <c r="R91" s="17"/>
      <c r="S91" s="17"/>
      <c r="T91" s="17"/>
      <c r="U91" s="17"/>
      <c r="V91" s="17"/>
      <c r="W91" s="17"/>
      <c r="X91" s="17"/>
      <c r="Y91" s="17"/>
      <c r="Z91" s="17"/>
      <c r="AA91" s="17"/>
      <c r="AB91" s="17"/>
    </row>
    <row r="92" spans="1:28" ht="15.75" customHeight="1">
      <c r="A92" s="162"/>
      <c r="B92" s="163"/>
      <c r="C92" s="152"/>
      <c r="D92" s="152"/>
      <c r="E92" s="152"/>
      <c r="F92" s="152">
        <f>'Piranha ZPR'!$E92*'Piranha ZPR'!$C92</f>
        <v>0</v>
      </c>
      <c r="G92" s="163"/>
      <c r="H92" s="163"/>
      <c r="I92" s="186">
        <f t="shared" si="2"/>
        <v>0</v>
      </c>
      <c r="J92" s="17"/>
      <c r="K92" s="725"/>
      <c r="L92" s="699"/>
      <c r="M92" s="724"/>
      <c r="N92" s="17"/>
      <c r="O92" s="17"/>
      <c r="P92" s="17"/>
      <c r="Q92" s="17"/>
      <c r="R92" s="17"/>
      <c r="S92" s="17"/>
      <c r="T92" s="17"/>
      <c r="U92" s="17"/>
      <c r="V92" s="17"/>
      <c r="W92" s="17"/>
      <c r="X92" s="17"/>
      <c r="Y92" s="17"/>
      <c r="Z92" s="17"/>
      <c r="AA92" s="17"/>
      <c r="AB92" s="17"/>
    </row>
    <row r="93" spans="1:28" ht="15.75" customHeight="1">
      <c r="A93" s="162"/>
      <c r="B93" s="163"/>
      <c r="C93" s="152"/>
      <c r="D93" s="152"/>
      <c r="E93" s="152"/>
      <c r="F93" s="152">
        <f>'Piranha ZPR'!$E93*'Piranha ZPR'!$C93</f>
        <v>0</v>
      </c>
      <c r="G93" s="163"/>
      <c r="H93" s="163"/>
      <c r="I93" s="186">
        <f t="shared" si="2"/>
        <v>0</v>
      </c>
      <c r="J93" s="17"/>
      <c r="K93" s="725"/>
      <c r="L93" s="699"/>
      <c r="M93" s="724"/>
      <c r="N93" s="17"/>
      <c r="O93" s="17"/>
      <c r="P93" s="17"/>
      <c r="Q93" s="17"/>
      <c r="R93" s="17"/>
      <c r="S93" s="17"/>
      <c r="T93" s="17"/>
      <c r="U93" s="17"/>
      <c r="V93" s="17"/>
      <c r="W93" s="17"/>
      <c r="X93" s="17"/>
      <c r="Y93" s="17"/>
      <c r="Z93" s="17"/>
      <c r="AA93" s="17"/>
      <c r="AB93" s="17"/>
    </row>
    <row r="94" spans="1:28" ht="15.75" customHeight="1">
      <c r="A94" s="17"/>
      <c r="B94" s="163"/>
      <c r="C94" s="152"/>
      <c r="D94" s="152"/>
      <c r="E94" s="152"/>
      <c r="F94" s="152">
        <f>'Piranha ZPR'!$E94*'Piranha ZPR'!$C94</f>
        <v>0</v>
      </c>
      <c r="G94" s="163"/>
      <c r="H94" s="163"/>
      <c r="I94" s="186">
        <f t="shared" si="2"/>
        <v>0</v>
      </c>
      <c r="J94" s="17"/>
      <c r="K94" s="725"/>
      <c r="L94" s="699"/>
      <c r="M94" s="724"/>
      <c r="N94" s="17"/>
      <c r="O94" s="17"/>
      <c r="P94" s="17"/>
      <c r="Q94" s="17"/>
      <c r="R94" s="17"/>
      <c r="S94" s="17"/>
      <c r="T94" s="17"/>
      <c r="U94" s="17"/>
      <c r="V94" s="17"/>
      <c r="W94" s="17"/>
      <c r="X94" s="17"/>
      <c r="Y94" s="17"/>
      <c r="Z94" s="17"/>
      <c r="AA94" s="17"/>
      <c r="AB94" s="17"/>
    </row>
    <row r="95" spans="1:28" ht="15.75" customHeight="1">
      <c r="A95" s="162"/>
      <c r="B95" s="163"/>
      <c r="C95" s="152"/>
      <c r="D95" s="152"/>
      <c r="E95" s="152"/>
      <c r="F95" s="152">
        <f>'Piranha ZPR'!$E95*'Piranha ZPR'!$C95</f>
        <v>0</v>
      </c>
      <c r="G95" s="163"/>
      <c r="H95" s="163"/>
      <c r="I95" s="186">
        <f t="shared" si="2"/>
        <v>0</v>
      </c>
      <c r="J95" s="17"/>
      <c r="K95" s="725"/>
      <c r="L95" s="699"/>
      <c r="M95" s="724"/>
      <c r="N95" s="17"/>
      <c r="O95" s="17"/>
      <c r="P95" s="17"/>
      <c r="Q95" s="17"/>
      <c r="R95" s="17"/>
      <c r="S95" s="17"/>
      <c r="T95" s="17"/>
      <c r="U95" s="17"/>
      <c r="V95" s="17"/>
      <c r="W95" s="17"/>
      <c r="X95" s="17"/>
      <c r="Y95" s="17"/>
      <c r="Z95" s="17"/>
      <c r="AA95" s="17"/>
      <c r="AB95" s="17"/>
    </row>
    <row r="96" spans="1:28" ht="15.75" customHeight="1">
      <c r="A96" s="162"/>
      <c r="B96" s="163"/>
      <c r="C96" s="152"/>
      <c r="D96" s="152"/>
      <c r="E96" s="152"/>
      <c r="F96" s="152">
        <f>'Piranha ZPR'!$E96*'Piranha ZPR'!$C96</f>
        <v>0</v>
      </c>
      <c r="G96" s="163"/>
      <c r="H96" s="163"/>
      <c r="I96" s="186">
        <f t="shared" si="2"/>
        <v>0</v>
      </c>
      <c r="J96" s="17"/>
      <c r="K96" s="725"/>
      <c r="L96" s="699"/>
      <c r="M96" s="724"/>
      <c r="N96" s="17"/>
      <c r="O96" s="17"/>
      <c r="P96" s="17"/>
      <c r="Q96" s="17"/>
      <c r="R96" s="17"/>
      <c r="S96" s="17"/>
      <c r="T96" s="17"/>
      <c r="U96" s="17"/>
      <c r="V96" s="17"/>
      <c r="W96" s="17"/>
      <c r="X96" s="17"/>
      <c r="Y96" s="17"/>
      <c r="Z96" s="17"/>
      <c r="AA96" s="17"/>
      <c r="AB96" s="17"/>
    </row>
    <row r="97" spans="1:30" ht="15.75" customHeight="1">
      <c r="A97" s="162"/>
      <c r="B97" s="163"/>
      <c r="C97" s="152"/>
      <c r="D97" s="152"/>
      <c r="E97" s="152"/>
      <c r="F97" s="152">
        <f>'Piranha ZPR'!$E97*'Piranha ZPR'!$C97</f>
        <v>0</v>
      </c>
      <c r="G97" s="163"/>
      <c r="H97" s="163"/>
      <c r="I97" s="186">
        <f t="shared" si="2"/>
        <v>0</v>
      </c>
      <c r="J97" s="17"/>
      <c r="K97" s="725"/>
      <c r="L97" s="699"/>
      <c r="M97" s="724"/>
      <c r="N97" s="17"/>
      <c r="O97" s="17"/>
      <c r="P97" s="17"/>
      <c r="Q97" s="17"/>
      <c r="R97" s="17"/>
      <c r="S97" s="17"/>
      <c r="T97" s="17"/>
      <c r="U97" s="17"/>
      <c r="V97" s="17"/>
      <c r="W97" s="17"/>
      <c r="X97" s="17"/>
      <c r="Y97" s="17"/>
      <c r="Z97" s="17"/>
      <c r="AA97" s="17"/>
      <c r="AB97" s="17"/>
    </row>
    <row r="98" spans="1:30" ht="15.75" customHeight="1">
      <c r="A98" s="17"/>
      <c r="B98" s="163"/>
      <c r="C98" s="85"/>
      <c r="D98" s="85"/>
      <c r="E98" s="152"/>
      <c r="F98" s="152">
        <f>'Piranha ZPR'!$E98*'Piranha ZPR'!$C98</f>
        <v>0</v>
      </c>
      <c r="G98" s="17"/>
      <c r="H98" s="163"/>
      <c r="I98" s="186">
        <f t="shared" si="2"/>
        <v>0</v>
      </c>
      <c r="J98" s="17"/>
      <c r="K98" s="725"/>
      <c r="L98" s="699"/>
      <c r="M98" s="724"/>
      <c r="N98" s="17"/>
      <c r="O98" s="17"/>
      <c r="P98" s="17"/>
      <c r="Q98" s="17"/>
      <c r="R98" s="17"/>
      <c r="S98" s="17"/>
      <c r="T98" s="17"/>
      <c r="U98" s="17"/>
      <c r="V98" s="17"/>
      <c r="W98" s="17"/>
      <c r="X98" s="17"/>
      <c r="Y98" s="17"/>
      <c r="Z98" s="17"/>
      <c r="AA98" s="17"/>
      <c r="AB98" s="17"/>
    </row>
    <row r="99" spans="1:30" ht="15.75" customHeight="1">
      <c r="A99" s="17"/>
      <c r="B99" s="163"/>
      <c r="C99" s="85"/>
      <c r="D99" s="85"/>
      <c r="E99" s="152"/>
      <c r="F99" s="152">
        <f>'Piranha ZPR'!$E99*'Piranha ZPR'!$C99</f>
        <v>0</v>
      </c>
      <c r="G99" s="17"/>
      <c r="H99" s="163"/>
      <c r="I99" s="186">
        <f t="shared" si="2"/>
        <v>0</v>
      </c>
      <c r="J99" s="17"/>
      <c r="K99" s="725"/>
      <c r="L99" s="699"/>
      <c r="M99" s="724"/>
      <c r="N99" s="17"/>
      <c r="O99" s="17"/>
      <c r="P99" s="17"/>
      <c r="Q99" s="17"/>
      <c r="R99" s="17"/>
      <c r="S99" s="17"/>
      <c r="T99" s="17"/>
      <c r="U99" s="17"/>
      <c r="V99" s="17"/>
      <c r="W99" s="17"/>
      <c r="X99" s="17"/>
      <c r="Y99" s="17"/>
      <c r="Z99" s="17"/>
      <c r="AA99" s="17"/>
      <c r="AB99" s="17"/>
    </row>
    <row r="100" spans="1:30" ht="15.75" customHeight="1">
      <c r="A100" s="17"/>
      <c r="B100" s="163"/>
      <c r="C100" s="85"/>
      <c r="D100" s="85"/>
      <c r="E100" s="152"/>
      <c r="F100" s="152">
        <f>'Piranha ZPR'!$E100*'Piranha ZPR'!$C100</f>
        <v>0</v>
      </c>
      <c r="G100" s="17"/>
      <c r="H100" s="163"/>
      <c r="I100" s="186">
        <f t="shared" si="2"/>
        <v>0</v>
      </c>
      <c r="J100" s="17"/>
      <c r="K100" s="725"/>
      <c r="L100" s="699"/>
      <c r="M100" s="724"/>
      <c r="N100" s="17"/>
      <c r="O100" s="17"/>
      <c r="P100" s="17"/>
      <c r="Q100" s="17"/>
      <c r="R100" s="17"/>
      <c r="S100" s="17"/>
      <c r="T100" s="17"/>
      <c r="U100" s="17"/>
      <c r="V100" s="17"/>
      <c r="W100" s="17"/>
      <c r="X100" s="17"/>
      <c r="Y100" s="17"/>
      <c r="Z100" s="17"/>
      <c r="AA100" s="17"/>
      <c r="AB100" s="17"/>
    </row>
    <row r="101" spans="1:30" ht="15.75" customHeight="1">
      <c r="A101" s="167"/>
      <c r="B101" s="163"/>
      <c r="C101" s="556"/>
      <c r="D101" s="557"/>
      <c r="E101" s="558"/>
      <c r="F101" s="558">
        <f>'Piranha ZPR'!$E101*'Piranha ZPR'!$C101</f>
        <v>0</v>
      </c>
      <c r="G101" s="158"/>
      <c r="H101" s="158"/>
      <c r="I101" s="232">
        <f t="shared" si="2"/>
        <v>0</v>
      </c>
      <c r="J101" s="554"/>
      <c r="K101" s="726"/>
      <c r="L101" s="717"/>
      <c r="M101" s="727"/>
      <c r="N101" s="17"/>
      <c r="O101" s="17"/>
      <c r="P101" s="17"/>
      <c r="Q101" s="17"/>
      <c r="R101" s="17"/>
      <c r="S101" s="17"/>
      <c r="T101" s="17"/>
      <c r="U101" s="17"/>
      <c r="V101" s="17"/>
      <c r="W101" s="17"/>
      <c r="X101" s="17"/>
      <c r="Y101" s="17"/>
      <c r="Z101" s="17"/>
      <c r="AA101" s="17"/>
      <c r="AB101" s="17"/>
    </row>
    <row r="102" spans="1:30"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row>
    <row r="103" spans="1:30" ht="15.75" customHeight="1">
      <c r="A103" s="560" t="s">
        <v>382</v>
      </c>
      <c r="B103" s="17"/>
      <c r="C103" s="17"/>
      <c r="D103" s="17"/>
      <c r="E103" s="17"/>
      <c r="F103" s="17"/>
      <c r="G103" s="17"/>
      <c r="H103" s="17"/>
      <c r="I103" s="169"/>
      <c r="J103" s="169"/>
      <c r="K103" s="169"/>
      <c r="L103" s="169"/>
      <c r="M103" s="17"/>
      <c r="N103" s="17"/>
      <c r="O103" s="17"/>
      <c r="P103" s="17"/>
      <c r="Q103" s="17"/>
      <c r="R103" s="17"/>
      <c r="S103" s="17"/>
      <c r="T103" s="17"/>
      <c r="U103" s="17"/>
      <c r="V103" s="17"/>
      <c r="W103" s="17"/>
      <c r="X103" s="17"/>
      <c r="Y103" s="17"/>
      <c r="Z103" s="17"/>
      <c r="AA103" s="17"/>
      <c r="AB103" s="17"/>
      <c r="AC103" s="17"/>
      <c r="AD103" s="17"/>
    </row>
    <row r="104" spans="1:30" ht="15.75" customHeight="1">
      <c r="A104" s="170" t="s">
        <v>358</v>
      </c>
      <c r="B104" s="161" t="s">
        <v>383</v>
      </c>
      <c r="C104" s="161" t="s">
        <v>384</v>
      </c>
      <c r="D104" s="161" t="s">
        <v>385</v>
      </c>
      <c r="E104" s="161" t="s">
        <v>386</v>
      </c>
      <c r="F104" s="161" t="s">
        <v>387</v>
      </c>
      <c r="G104" s="161" t="s">
        <v>388</v>
      </c>
      <c r="H104" s="161" t="s">
        <v>365</v>
      </c>
      <c r="I104" s="16" t="s">
        <v>389</v>
      </c>
      <c r="J104" s="728" t="s">
        <v>390</v>
      </c>
      <c r="K104" s="729"/>
      <c r="L104" s="729"/>
      <c r="M104" s="729"/>
      <c r="N104" s="730"/>
      <c r="O104" s="712" t="s">
        <v>322</v>
      </c>
      <c r="P104" s="713"/>
      <c r="Q104" s="17"/>
      <c r="R104" s="17"/>
      <c r="S104" s="17"/>
      <c r="T104" s="17"/>
      <c r="U104" s="17"/>
      <c r="V104" s="17"/>
      <c r="W104" s="17"/>
      <c r="X104" s="17"/>
      <c r="Y104" s="17"/>
      <c r="Z104" s="17"/>
      <c r="AA104" s="17"/>
    </row>
    <row r="105" spans="1:30" ht="15.75" customHeight="1">
      <c r="A105" s="162" t="s">
        <v>1510</v>
      </c>
      <c r="B105" s="17" t="s">
        <v>92</v>
      </c>
      <c r="C105" s="85" t="s">
        <v>824</v>
      </c>
      <c r="D105" s="152">
        <v>1.5</v>
      </c>
      <c r="E105" s="151">
        <v>33</v>
      </c>
      <c r="F105" s="180">
        <v>49.5</v>
      </c>
      <c r="G105" s="151" t="s">
        <v>1511</v>
      </c>
      <c r="H105" s="179">
        <v>110.65</v>
      </c>
      <c r="I105" s="179"/>
      <c r="J105" s="731"/>
      <c r="K105" s="699"/>
      <c r="L105" s="699"/>
      <c r="M105" s="699"/>
      <c r="N105" s="724"/>
      <c r="O105" s="732" t="s">
        <v>395</v>
      </c>
      <c r="P105" s="733"/>
      <c r="Q105" s="17"/>
      <c r="R105" s="17"/>
      <c r="S105" s="17"/>
      <c r="T105" s="17"/>
      <c r="U105" s="17"/>
      <c r="V105" s="17"/>
      <c r="W105" s="17"/>
      <c r="X105" s="17"/>
      <c r="Y105" s="17"/>
      <c r="Z105" s="17"/>
      <c r="AA105" s="17"/>
    </row>
    <row r="106" spans="1:30" ht="15.75" customHeight="1">
      <c r="A106" s="17" t="s">
        <v>1512</v>
      </c>
      <c r="B106" s="17" t="s">
        <v>90</v>
      </c>
      <c r="C106" s="85" t="s">
        <v>1513</v>
      </c>
      <c r="D106" s="152">
        <v>4</v>
      </c>
      <c r="E106" s="151">
        <v>33</v>
      </c>
      <c r="F106" s="180">
        <v>132</v>
      </c>
      <c r="G106" s="151" t="s">
        <v>1138</v>
      </c>
      <c r="H106" s="179" t="s">
        <v>393</v>
      </c>
      <c r="I106" s="179"/>
      <c r="J106" s="725"/>
      <c r="K106" s="699"/>
      <c r="L106" s="699"/>
      <c r="M106" s="699"/>
      <c r="N106" s="724"/>
      <c r="O106" s="725"/>
      <c r="P106" s="699"/>
      <c r="Q106" s="17"/>
      <c r="R106" s="17"/>
      <c r="S106" s="17"/>
      <c r="T106" s="17"/>
      <c r="U106" s="17"/>
      <c r="V106" s="17"/>
      <c r="W106" s="17"/>
      <c r="X106" s="17"/>
      <c r="Y106" s="17"/>
      <c r="Z106" s="17"/>
      <c r="AA106" s="17"/>
    </row>
    <row r="107" spans="1:30" ht="15.75" customHeight="1">
      <c r="A107" s="17" t="s">
        <v>1514</v>
      </c>
      <c r="B107" s="17" t="s">
        <v>91</v>
      </c>
      <c r="C107" s="85" t="s">
        <v>1515</v>
      </c>
      <c r="D107" s="152">
        <v>3.75</v>
      </c>
      <c r="E107" s="151">
        <v>10</v>
      </c>
      <c r="F107" s="180">
        <v>37.5</v>
      </c>
      <c r="G107" s="151" t="s">
        <v>1511</v>
      </c>
      <c r="H107" s="179" t="s">
        <v>393</v>
      </c>
      <c r="I107" s="179"/>
      <c r="J107" s="725"/>
      <c r="K107" s="699"/>
      <c r="L107" s="699"/>
      <c r="M107" s="699"/>
      <c r="N107" s="724"/>
      <c r="O107" s="725"/>
      <c r="P107" s="699"/>
      <c r="Q107" s="17"/>
      <c r="R107" s="17"/>
      <c r="S107" s="17"/>
      <c r="T107" s="17"/>
      <c r="U107" s="17"/>
      <c r="V107" s="17"/>
      <c r="W107" s="17"/>
      <c r="X107" s="17"/>
      <c r="Y107" s="17"/>
      <c r="Z107" s="17"/>
      <c r="AA107" s="17"/>
    </row>
    <row r="108" spans="1:30" ht="15.75" customHeight="1">
      <c r="A108" s="17" t="s">
        <v>1488</v>
      </c>
      <c r="B108" s="17" t="s">
        <v>90</v>
      </c>
      <c r="C108" s="85" t="s">
        <v>1516</v>
      </c>
      <c r="D108" s="152">
        <v>2.5</v>
      </c>
      <c r="E108" s="151">
        <v>33</v>
      </c>
      <c r="F108" s="180">
        <v>82.5</v>
      </c>
      <c r="G108" s="151">
        <v>3</v>
      </c>
      <c r="H108" s="179" t="s">
        <v>393</v>
      </c>
      <c r="I108" s="179" t="s">
        <v>1517</v>
      </c>
      <c r="J108" s="725"/>
      <c r="K108" s="699"/>
      <c r="L108" s="699"/>
      <c r="M108" s="699"/>
      <c r="N108" s="724"/>
      <c r="O108" s="725"/>
      <c r="P108" s="699"/>
      <c r="Q108" s="17"/>
      <c r="R108" s="17"/>
      <c r="S108" s="17"/>
      <c r="T108" s="17"/>
      <c r="U108" s="17"/>
      <c r="V108" s="17"/>
      <c r="W108" s="17"/>
      <c r="X108" s="17"/>
      <c r="Y108" s="17"/>
      <c r="Z108" s="17"/>
      <c r="AA108" s="17"/>
    </row>
    <row r="109" spans="1:30" ht="15.75" customHeight="1">
      <c r="A109" s="17" t="s">
        <v>1491</v>
      </c>
      <c r="B109" s="17" t="s">
        <v>91</v>
      </c>
      <c r="C109" s="85" t="s">
        <v>1516</v>
      </c>
      <c r="D109" s="152">
        <v>2.5</v>
      </c>
      <c r="E109" s="151">
        <v>10</v>
      </c>
      <c r="F109" s="180">
        <v>25</v>
      </c>
      <c r="G109" s="151">
        <v>3</v>
      </c>
      <c r="H109" s="179" t="s">
        <v>393</v>
      </c>
      <c r="I109" s="179" t="s">
        <v>1517</v>
      </c>
      <c r="J109" s="725"/>
      <c r="K109" s="699"/>
      <c r="L109" s="699"/>
      <c r="M109" s="699"/>
      <c r="N109" s="724"/>
      <c r="O109" s="725"/>
      <c r="P109" s="699"/>
      <c r="Q109" s="17"/>
      <c r="R109" s="17"/>
      <c r="S109" s="17"/>
      <c r="T109" s="17"/>
      <c r="U109" s="17"/>
      <c r="V109" s="17"/>
      <c r="W109" s="17"/>
      <c r="X109" s="17"/>
      <c r="Y109" s="17"/>
      <c r="Z109" s="17"/>
      <c r="AA109" s="17"/>
    </row>
    <row r="110" spans="1:30" ht="15.75" customHeight="1">
      <c r="A110" s="17" t="s">
        <v>1518</v>
      </c>
      <c r="B110" s="17" t="s">
        <v>92</v>
      </c>
      <c r="C110" s="85" t="s">
        <v>829</v>
      </c>
      <c r="D110" s="152">
        <v>1.25</v>
      </c>
      <c r="E110" s="151">
        <v>33</v>
      </c>
      <c r="F110" s="180">
        <v>41.25</v>
      </c>
      <c r="G110" s="151" t="s">
        <v>1511</v>
      </c>
      <c r="H110" s="179">
        <v>110.65</v>
      </c>
      <c r="I110" s="179"/>
      <c r="J110" s="725"/>
      <c r="K110" s="699"/>
      <c r="L110" s="699"/>
      <c r="M110" s="699"/>
      <c r="N110" s="724"/>
      <c r="O110" s="725"/>
      <c r="P110" s="699"/>
      <c r="Q110" s="17"/>
      <c r="R110" s="17"/>
      <c r="S110" s="17"/>
      <c r="T110" s="17"/>
      <c r="U110" s="17"/>
      <c r="V110" s="17"/>
      <c r="W110" s="17"/>
      <c r="X110" s="17"/>
      <c r="Y110" s="17"/>
      <c r="Z110" s="17"/>
      <c r="AA110" s="17"/>
    </row>
    <row r="111" spans="1:30" ht="15.75" customHeight="1">
      <c r="A111" s="17" t="s">
        <v>1519</v>
      </c>
      <c r="B111" s="17" t="s">
        <v>90</v>
      </c>
      <c r="C111" s="85" t="s">
        <v>1520</v>
      </c>
      <c r="D111" s="152">
        <v>4.5</v>
      </c>
      <c r="E111" s="151">
        <v>33</v>
      </c>
      <c r="F111" s="180">
        <v>148.5</v>
      </c>
      <c r="G111" s="151" t="s">
        <v>1138</v>
      </c>
      <c r="H111" s="179" t="s">
        <v>393</v>
      </c>
      <c r="I111" s="179"/>
      <c r="J111" s="725"/>
      <c r="K111" s="699"/>
      <c r="L111" s="699"/>
      <c r="M111" s="699"/>
      <c r="N111" s="724"/>
      <c r="O111" s="725"/>
      <c r="P111" s="699"/>
      <c r="Q111" s="17"/>
      <c r="R111" s="17"/>
      <c r="S111" s="17"/>
      <c r="T111" s="17"/>
      <c r="U111" s="17"/>
      <c r="V111" s="17"/>
      <c r="W111" s="17"/>
      <c r="X111" s="17"/>
      <c r="Y111" s="17"/>
      <c r="Z111" s="17"/>
      <c r="AA111" s="17"/>
    </row>
    <row r="112" spans="1:30" ht="15.75" customHeight="1">
      <c r="A112" s="17" t="s">
        <v>1500</v>
      </c>
      <c r="B112" s="17" t="s">
        <v>91</v>
      </c>
      <c r="C112" s="85" t="s">
        <v>1520</v>
      </c>
      <c r="D112" s="152">
        <v>5.25</v>
      </c>
      <c r="E112" s="151">
        <v>10</v>
      </c>
      <c r="F112" s="180">
        <v>52.5</v>
      </c>
      <c r="G112" s="151" t="s">
        <v>1521</v>
      </c>
      <c r="H112" s="179" t="s">
        <v>393</v>
      </c>
      <c r="I112" s="179"/>
      <c r="J112" s="725"/>
      <c r="K112" s="699"/>
      <c r="L112" s="699"/>
      <c r="M112" s="699"/>
      <c r="N112" s="724"/>
      <c r="O112" s="725"/>
      <c r="P112" s="699"/>
      <c r="Q112" s="17"/>
      <c r="R112" s="17"/>
      <c r="S112" s="17"/>
      <c r="T112" s="17"/>
      <c r="U112" s="17"/>
      <c r="V112" s="17"/>
      <c r="W112" s="17"/>
      <c r="X112" s="17"/>
      <c r="Y112" s="17"/>
      <c r="Z112" s="17"/>
      <c r="AA112" s="17"/>
    </row>
    <row r="113" spans="1:27" ht="15.75" customHeight="1">
      <c r="A113" s="17"/>
      <c r="B113" s="17"/>
      <c r="C113" s="85"/>
      <c r="D113" s="152"/>
      <c r="E113" s="151"/>
      <c r="F113" s="180"/>
      <c r="G113" s="151"/>
      <c r="H113" s="179"/>
      <c r="I113" s="179"/>
      <c r="J113" s="725"/>
      <c r="K113" s="699"/>
      <c r="L113" s="699"/>
      <c r="M113" s="699"/>
      <c r="N113" s="724"/>
      <c r="O113" s="725"/>
      <c r="P113" s="699"/>
      <c r="Q113" s="17"/>
      <c r="R113" s="17"/>
      <c r="S113" s="17"/>
      <c r="T113" s="17"/>
      <c r="U113" s="17"/>
      <c r="V113" s="17"/>
      <c r="W113" s="17"/>
      <c r="X113" s="17"/>
      <c r="Y113" s="17"/>
      <c r="Z113" s="17"/>
      <c r="AA113" s="17"/>
    </row>
    <row r="114" spans="1:27" ht="15.75" customHeight="1">
      <c r="A114" s="17" t="s">
        <v>1522</v>
      </c>
      <c r="B114" s="17" t="s">
        <v>92</v>
      </c>
      <c r="C114" s="85" t="s">
        <v>1523</v>
      </c>
      <c r="D114" s="152">
        <v>1</v>
      </c>
      <c r="E114" s="151">
        <v>9</v>
      </c>
      <c r="F114" s="180">
        <v>9</v>
      </c>
      <c r="G114" s="151">
        <v>1</v>
      </c>
      <c r="H114" s="179">
        <v>110.65</v>
      </c>
      <c r="I114" s="179" t="s">
        <v>1524</v>
      </c>
      <c r="J114" s="725"/>
      <c r="K114" s="699"/>
      <c r="L114" s="699"/>
      <c r="M114" s="699"/>
      <c r="N114" s="724"/>
      <c r="O114" s="725"/>
      <c r="P114" s="699"/>
      <c r="Q114" s="17"/>
      <c r="R114" s="17"/>
      <c r="S114" s="17"/>
      <c r="T114" s="17"/>
      <c r="U114" s="17"/>
      <c r="V114" s="17"/>
      <c r="W114" s="17"/>
      <c r="X114" s="17"/>
      <c r="Y114" s="17"/>
      <c r="Z114" s="17"/>
      <c r="AA114" s="17"/>
    </row>
    <row r="115" spans="1:27" ht="15.75" customHeight="1">
      <c r="A115" s="17" t="s">
        <v>1525</v>
      </c>
      <c r="B115" s="17" t="s">
        <v>92</v>
      </c>
      <c r="C115" s="85" t="s">
        <v>1523</v>
      </c>
      <c r="D115" s="152">
        <v>0.75</v>
      </c>
      <c r="E115" s="151">
        <v>13</v>
      </c>
      <c r="F115" s="180">
        <v>9.75</v>
      </c>
      <c r="G115" s="151">
        <v>1</v>
      </c>
      <c r="H115" s="179">
        <v>110.65</v>
      </c>
      <c r="I115" s="179" t="s">
        <v>1526</v>
      </c>
      <c r="J115" s="725"/>
      <c r="K115" s="699"/>
      <c r="L115" s="699"/>
      <c r="M115" s="699"/>
      <c r="N115" s="724"/>
      <c r="O115" s="725"/>
      <c r="P115" s="699"/>
      <c r="Q115" s="17"/>
      <c r="R115" s="17"/>
      <c r="S115" s="17"/>
      <c r="T115" s="17"/>
      <c r="U115" s="17"/>
      <c r="V115" s="17"/>
      <c r="W115" s="17"/>
      <c r="X115" s="17"/>
      <c r="Y115" s="17"/>
      <c r="Z115" s="17"/>
      <c r="AA115" s="17"/>
    </row>
    <row r="116" spans="1:27" ht="15.75" customHeight="1">
      <c r="A116" s="17"/>
      <c r="B116" s="17"/>
      <c r="C116" s="85"/>
      <c r="D116" s="152"/>
      <c r="E116" s="151"/>
      <c r="F116" s="180"/>
      <c r="G116" s="151"/>
      <c r="H116" s="179"/>
      <c r="I116" s="179"/>
      <c r="J116" s="725"/>
      <c r="K116" s="699"/>
      <c r="L116" s="699"/>
      <c r="M116" s="699"/>
      <c r="N116" s="724"/>
      <c r="O116" s="725"/>
      <c r="P116" s="699"/>
      <c r="Q116" s="17"/>
      <c r="R116" s="17"/>
      <c r="S116" s="17"/>
      <c r="T116" s="17"/>
      <c r="U116" s="17"/>
      <c r="V116" s="17"/>
      <c r="W116" s="17"/>
      <c r="X116" s="17"/>
      <c r="Y116" s="17"/>
      <c r="Z116" s="17"/>
      <c r="AA116" s="17"/>
    </row>
    <row r="117" spans="1:27" ht="15.75" customHeight="1">
      <c r="A117" s="17" t="s">
        <v>1527</v>
      </c>
      <c r="B117" s="17" t="s">
        <v>91</v>
      </c>
      <c r="C117" s="85" t="s">
        <v>1520</v>
      </c>
      <c r="D117" s="152">
        <v>3</v>
      </c>
      <c r="E117" s="151">
        <v>7</v>
      </c>
      <c r="F117" s="180">
        <v>21</v>
      </c>
      <c r="G117" s="151">
        <v>5</v>
      </c>
      <c r="H117" s="179" t="s">
        <v>393</v>
      </c>
      <c r="I117" s="179" t="s">
        <v>1528</v>
      </c>
      <c r="J117" s="725"/>
      <c r="K117" s="699"/>
      <c r="L117" s="699"/>
      <c r="M117" s="699"/>
      <c r="N117" s="724"/>
      <c r="O117" s="725"/>
      <c r="P117" s="699"/>
      <c r="Q117" s="17"/>
      <c r="R117" s="17"/>
      <c r="S117" s="17"/>
      <c r="T117" s="17"/>
      <c r="U117" s="17"/>
      <c r="V117" s="17"/>
      <c r="W117" s="17"/>
      <c r="X117" s="17"/>
      <c r="Y117" s="17"/>
      <c r="Z117" s="17"/>
      <c r="AA117" s="17"/>
    </row>
    <row r="118" spans="1:27" ht="15.75" customHeight="1">
      <c r="A118" s="162" t="s">
        <v>1529</v>
      </c>
      <c r="B118" s="17" t="s">
        <v>91</v>
      </c>
      <c r="C118" s="85" t="s">
        <v>1520</v>
      </c>
      <c r="D118" s="152">
        <v>3</v>
      </c>
      <c r="E118" s="151">
        <v>7</v>
      </c>
      <c r="F118" s="180">
        <v>21</v>
      </c>
      <c r="G118" s="151">
        <v>5</v>
      </c>
      <c r="H118" s="179" t="s">
        <v>393</v>
      </c>
      <c r="I118" s="179" t="s">
        <v>1528</v>
      </c>
      <c r="J118" s="725"/>
      <c r="K118" s="699"/>
      <c r="L118" s="699"/>
      <c r="M118" s="699"/>
      <c r="N118" s="724"/>
      <c r="O118" s="725"/>
      <c r="P118" s="699"/>
      <c r="Q118" s="17"/>
      <c r="R118" s="17"/>
      <c r="S118" s="17"/>
      <c r="T118" s="17"/>
      <c r="U118" s="17"/>
      <c r="V118" s="17"/>
      <c r="W118" s="17"/>
      <c r="X118" s="17"/>
      <c r="Y118" s="17"/>
      <c r="Z118" s="17"/>
      <c r="AA118" s="17"/>
    </row>
    <row r="119" spans="1:27" ht="15.75" customHeight="1">
      <c r="A119" s="17" t="s">
        <v>1530</v>
      </c>
      <c r="B119" s="17" t="s">
        <v>91</v>
      </c>
      <c r="C119" s="85" t="s">
        <v>824</v>
      </c>
      <c r="D119" s="152">
        <v>1.5</v>
      </c>
      <c r="E119" s="151">
        <v>7</v>
      </c>
      <c r="F119" s="180">
        <v>10.5</v>
      </c>
      <c r="G119" s="151">
        <v>5</v>
      </c>
      <c r="H119" s="179" t="s">
        <v>393</v>
      </c>
      <c r="I119" s="179"/>
      <c r="J119" s="725"/>
      <c r="K119" s="699"/>
      <c r="L119" s="699"/>
      <c r="M119" s="699"/>
      <c r="N119" s="724"/>
      <c r="O119" s="725"/>
      <c r="P119" s="699"/>
      <c r="Q119" s="17"/>
      <c r="R119" s="17"/>
      <c r="S119" s="17"/>
      <c r="T119" s="17"/>
      <c r="U119" s="17"/>
      <c r="V119" s="17"/>
      <c r="W119" s="17"/>
      <c r="X119" s="17"/>
      <c r="Y119" s="17"/>
      <c r="Z119" s="17"/>
      <c r="AA119" s="17"/>
    </row>
    <row r="120" spans="1:27" ht="15.75" customHeight="1">
      <c r="A120" s="162"/>
      <c r="B120" s="17"/>
      <c r="C120" s="85"/>
      <c r="D120" s="152"/>
      <c r="E120" s="151"/>
      <c r="F120" s="180">
        <v>0</v>
      </c>
      <c r="G120" s="151"/>
      <c r="H120" s="179"/>
      <c r="I120" s="179"/>
      <c r="J120" s="725"/>
      <c r="K120" s="699"/>
      <c r="L120" s="699"/>
      <c r="M120" s="699"/>
      <c r="N120" s="724"/>
      <c r="O120" s="725"/>
      <c r="P120" s="699"/>
      <c r="Q120" s="17"/>
      <c r="R120" s="17"/>
      <c r="S120" s="17"/>
      <c r="T120" s="17"/>
      <c r="U120" s="17"/>
      <c r="V120" s="17"/>
      <c r="W120" s="17"/>
      <c r="X120" s="17"/>
      <c r="Y120" s="17"/>
      <c r="Z120" s="17"/>
      <c r="AA120" s="17"/>
    </row>
    <row r="121" spans="1:27" ht="15.75" customHeight="1">
      <c r="A121" s="17" t="s">
        <v>1503</v>
      </c>
      <c r="B121" s="17" t="s">
        <v>67</v>
      </c>
      <c r="C121" s="85" t="s">
        <v>1425</v>
      </c>
      <c r="D121" s="152">
        <v>1</v>
      </c>
      <c r="E121" s="151">
        <v>25</v>
      </c>
      <c r="F121" s="180">
        <v>25</v>
      </c>
      <c r="G121" s="151">
        <v>5</v>
      </c>
      <c r="H121" s="179" t="s">
        <v>393</v>
      </c>
      <c r="I121" s="179" t="s">
        <v>1531</v>
      </c>
      <c r="J121" s="725"/>
      <c r="K121" s="699"/>
      <c r="L121" s="699"/>
      <c r="M121" s="699"/>
      <c r="N121" s="724"/>
      <c r="O121" s="725"/>
      <c r="P121" s="699"/>
      <c r="Q121" s="17"/>
      <c r="R121" s="17"/>
      <c r="S121" s="17"/>
      <c r="T121" s="17"/>
      <c r="U121" s="17"/>
      <c r="V121" s="17"/>
      <c r="W121" s="17"/>
      <c r="X121" s="17"/>
      <c r="Y121" s="17"/>
      <c r="Z121" s="17"/>
      <c r="AA121" s="17"/>
    </row>
    <row r="122" spans="1:27" ht="15.75" customHeight="1">
      <c r="A122" s="162"/>
      <c r="B122" s="17"/>
      <c r="C122" s="85"/>
      <c r="D122" s="152"/>
      <c r="E122" s="151"/>
      <c r="F122" s="180">
        <f>'Piranha ZPR'!$D122*'Piranha ZPR'!$E122</f>
        <v>0</v>
      </c>
      <c r="G122" s="151"/>
      <c r="H122" s="179" t="str">
        <f>IF('Piranha ZPR'!$B122= "","-",IF('Piranha ZPR'!$B122= "External","Specify location tariff", "Campus buy-off"))</f>
        <v>-</v>
      </c>
      <c r="I122" s="179"/>
      <c r="J122" s="725"/>
      <c r="K122" s="699"/>
      <c r="L122" s="699"/>
      <c r="M122" s="699"/>
      <c r="N122" s="724"/>
      <c r="O122" s="725"/>
      <c r="P122" s="699"/>
      <c r="Q122" s="17"/>
      <c r="R122" s="17"/>
      <c r="S122" s="17"/>
      <c r="T122" s="17"/>
      <c r="U122" s="17"/>
      <c r="V122" s="17"/>
      <c r="W122" s="17"/>
      <c r="X122" s="17"/>
      <c r="Y122" s="17"/>
      <c r="Z122" s="17"/>
      <c r="AA122" s="17"/>
    </row>
    <row r="123" spans="1:27" ht="15.75" customHeight="1">
      <c r="A123" s="17"/>
      <c r="B123" s="17"/>
      <c r="C123" s="85"/>
      <c r="D123" s="152"/>
      <c r="E123" s="151"/>
      <c r="F123" s="180">
        <f>'Piranha ZPR'!$D123*'Piranha ZPR'!$E123</f>
        <v>0</v>
      </c>
      <c r="G123" s="151"/>
      <c r="H123" s="179" t="str">
        <f>IF('Piranha ZPR'!$B123= "","-",IF('Piranha ZPR'!$B123= "External","Specify location tariff", "Campus buy-off"))</f>
        <v>-</v>
      </c>
      <c r="I123" s="179"/>
      <c r="J123" s="725"/>
      <c r="K123" s="699"/>
      <c r="L123" s="699"/>
      <c r="M123" s="699"/>
      <c r="N123" s="724"/>
      <c r="O123" s="725"/>
      <c r="P123" s="699"/>
      <c r="Q123" s="17"/>
      <c r="R123" s="17"/>
      <c r="S123" s="17"/>
      <c r="T123" s="17"/>
      <c r="U123" s="17"/>
      <c r="V123" s="17"/>
      <c r="W123" s="17"/>
      <c r="X123" s="17"/>
      <c r="Y123" s="17"/>
      <c r="Z123" s="17"/>
      <c r="AA123" s="17"/>
    </row>
    <row r="124" spans="1:27" ht="15.75" customHeight="1">
      <c r="A124" s="17"/>
      <c r="B124" s="17"/>
      <c r="C124" s="85"/>
      <c r="D124" s="152"/>
      <c r="E124" s="151"/>
      <c r="F124" s="180">
        <f>'Piranha ZPR'!$D124*'Piranha ZPR'!$E124</f>
        <v>0</v>
      </c>
      <c r="G124" s="151"/>
      <c r="H124" s="179" t="str">
        <f>IF('Piranha ZPR'!$B124= "","-",IF('Piranha ZPR'!$B124= "External","Specify location tariff", "Campus buy-off"))</f>
        <v>-</v>
      </c>
      <c r="I124" s="179"/>
      <c r="J124" s="725"/>
      <c r="K124" s="699"/>
      <c r="L124" s="699"/>
      <c r="M124" s="699"/>
      <c r="N124" s="724"/>
      <c r="O124" s="725"/>
      <c r="P124" s="699"/>
      <c r="Q124" s="17"/>
      <c r="R124" s="17"/>
      <c r="S124" s="17"/>
      <c r="T124" s="17"/>
      <c r="U124" s="17"/>
      <c r="V124" s="17"/>
      <c r="W124" s="17"/>
      <c r="X124" s="17"/>
      <c r="Y124" s="17"/>
      <c r="Z124" s="17"/>
      <c r="AA124" s="17"/>
    </row>
    <row r="125" spans="1:27" ht="15.75" customHeight="1">
      <c r="A125" s="17"/>
      <c r="B125" s="17"/>
      <c r="C125" s="85"/>
      <c r="D125" s="152"/>
      <c r="E125" s="151"/>
      <c r="F125" s="180">
        <f>'Piranha ZPR'!$D125*'Piranha ZPR'!$E125</f>
        <v>0</v>
      </c>
      <c r="G125" s="151"/>
      <c r="H125" s="179" t="str">
        <f>IF('Piranha ZPR'!$B125= "","-",IF('Piranha ZPR'!$B125= "External","Specify location tariff", "Campus buy-off"))</f>
        <v>-</v>
      </c>
      <c r="I125" s="179"/>
      <c r="J125" s="725"/>
      <c r="K125" s="699"/>
      <c r="L125" s="699"/>
      <c r="M125" s="699"/>
      <c r="N125" s="724"/>
      <c r="O125" s="725"/>
      <c r="P125" s="699"/>
      <c r="Q125" s="17"/>
      <c r="R125" s="17"/>
      <c r="S125" s="17"/>
      <c r="T125" s="17"/>
      <c r="U125" s="17"/>
      <c r="V125" s="17"/>
      <c r="W125" s="17"/>
      <c r="X125" s="17"/>
      <c r="Y125" s="17"/>
      <c r="Z125" s="17"/>
      <c r="AA125" s="17"/>
    </row>
    <row r="126" spans="1:27" ht="15.75" customHeight="1">
      <c r="A126" s="17"/>
      <c r="B126" s="17"/>
      <c r="C126" s="85"/>
      <c r="D126" s="152"/>
      <c r="E126" s="151"/>
      <c r="F126" s="180">
        <f>'Piranha ZPR'!$D126*'Piranha ZPR'!$E126</f>
        <v>0</v>
      </c>
      <c r="G126" s="151"/>
      <c r="H126" s="179" t="str">
        <f>IF('Piranha ZPR'!$B126= "","-",IF('Piranha ZPR'!$B126= "External","Specify location tariff", "Campus buy-off"))</f>
        <v>-</v>
      </c>
      <c r="I126" s="179"/>
      <c r="J126" s="725"/>
      <c r="K126" s="699"/>
      <c r="L126" s="699"/>
      <c r="M126" s="699"/>
      <c r="N126" s="724"/>
      <c r="O126" s="725"/>
      <c r="P126" s="699"/>
      <c r="Q126" s="17"/>
      <c r="R126" s="17"/>
      <c r="S126" s="17"/>
      <c r="T126" s="17"/>
      <c r="U126" s="17"/>
      <c r="V126" s="17"/>
      <c r="W126" s="17"/>
      <c r="X126" s="17"/>
      <c r="Y126" s="17"/>
      <c r="Z126" s="17"/>
      <c r="AA126" s="17"/>
    </row>
    <row r="127" spans="1:27" ht="15.75" customHeight="1">
      <c r="A127" s="17"/>
      <c r="B127" s="17"/>
      <c r="C127" s="85"/>
      <c r="D127" s="152"/>
      <c r="E127" s="151"/>
      <c r="F127" s="180">
        <f>'Piranha ZPR'!$D127*'Piranha ZPR'!$E127</f>
        <v>0</v>
      </c>
      <c r="G127" s="151"/>
      <c r="H127" s="179" t="str">
        <f>IF('Piranha ZPR'!$B127= "","-",IF('Piranha ZPR'!$B127= "External","Specify location tariff", "Campus buy-off"))</f>
        <v>-</v>
      </c>
      <c r="I127" s="179"/>
      <c r="J127" s="725"/>
      <c r="K127" s="699"/>
      <c r="L127" s="699"/>
      <c r="M127" s="699"/>
      <c r="N127" s="724"/>
      <c r="O127" s="725"/>
      <c r="P127" s="699"/>
      <c r="Q127" s="17"/>
      <c r="R127" s="17"/>
      <c r="S127" s="17"/>
      <c r="T127" s="17"/>
      <c r="U127" s="17"/>
      <c r="V127" s="17"/>
      <c r="W127" s="17"/>
      <c r="X127" s="17"/>
      <c r="Y127" s="17"/>
      <c r="Z127" s="17"/>
      <c r="AA127" s="17"/>
    </row>
    <row r="128" spans="1:27" ht="15.75" customHeight="1">
      <c r="A128" s="17"/>
      <c r="B128" s="17"/>
      <c r="C128" s="85"/>
      <c r="D128" s="152"/>
      <c r="E128" s="151"/>
      <c r="F128" s="180">
        <f>'Piranha ZPR'!$D128*'Piranha ZPR'!$E128</f>
        <v>0</v>
      </c>
      <c r="G128" s="151"/>
      <c r="H128" s="179" t="str">
        <f>IF('Piranha ZPR'!$B128= "","-",IF('Piranha ZPR'!$B128= "External","Specify location tariff", "Campus buy-off"))</f>
        <v>-</v>
      </c>
      <c r="I128" s="179"/>
      <c r="J128" s="725"/>
      <c r="K128" s="699"/>
      <c r="L128" s="699"/>
      <c r="M128" s="699"/>
      <c r="N128" s="724"/>
      <c r="O128" s="725"/>
      <c r="P128" s="699"/>
      <c r="Q128" s="17"/>
      <c r="R128" s="17"/>
      <c r="S128" s="17"/>
      <c r="T128" s="17"/>
      <c r="U128" s="17"/>
      <c r="V128" s="17"/>
      <c r="W128" s="17"/>
      <c r="X128" s="17"/>
      <c r="Y128" s="17"/>
      <c r="Z128" s="17"/>
      <c r="AA128" s="17"/>
    </row>
    <row r="129" spans="1:30" ht="15.75" customHeight="1">
      <c r="A129" s="17"/>
      <c r="B129" s="17"/>
      <c r="C129" s="85"/>
      <c r="D129" s="152"/>
      <c r="E129" s="151"/>
      <c r="F129" s="180">
        <f>'Piranha ZPR'!$D129*'Piranha ZPR'!$E129</f>
        <v>0</v>
      </c>
      <c r="G129" s="151"/>
      <c r="H129" s="179" t="str">
        <f>IF('Piranha ZPR'!$B129= "","-",IF('Piranha ZPR'!$B129= "External","Specify location tariff", "Campus buy-off"))</f>
        <v>-</v>
      </c>
      <c r="I129" s="179"/>
      <c r="J129" s="725"/>
      <c r="K129" s="699"/>
      <c r="L129" s="699"/>
      <c r="M129" s="699"/>
      <c r="N129" s="724"/>
      <c r="O129" s="725"/>
      <c r="P129" s="699"/>
      <c r="Q129" s="17"/>
      <c r="R129" s="17"/>
      <c r="S129" s="17"/>
      <c r="T129" s="17"/>
      <c r="U129" s="17"/>
      <c r="V129" s="17"/>
      <c r="W129" s="17"/>
      <c r="X129" s="17"/>
      <c r="Y129" s="17"/>
      <c r="Z129" s="17"/>
      <c r="AA129" s="17"/>
    </row>
    <row r="130" spans="1:30" ht="15.75" customHeight="1">
      <c r="A130" s="167"/>
      <c r="B130" s="554"/>
      <c r="C130" s="557"/>
      <c r="D130" s="558"/>
      <c r="E130" s="556"/>
      <c r="F130" s="555">
        <f>'Piranha ZPR'!$D130*'Piranha ZPR'!$E130</f>
        <v>0</v>
      </c>
      <c r="G130" s="556"/>
      <c r="H130" s="557" t="str">
        <f>IF('Piranha ZPR'!$B130= "","-",IF('Piranha ZPR'!$B130= "External","Specify location tariff", "Campus buy-off"))</f>
        <v>-</v>
      </c>
      <c r="I130" s="561"/>
      <c r="J130" s="726"/>
      <c r="K130" s="717"/>
      <c r="L130" s="717"/>
      <c r="M130" s="717"/>
      <c r="N130" s="727"/>
      <c r="O130" s="725"/>
      <c r="P130" s="699"/>
      <c r="Q130" s="17"/>
      <c r="R130" s="17"/>
      <c r="S130" s="17"/>
      <c r="T130" s="17"/>
      <c r="U130" s="17"/>
      <c r="V130" s="17"/>
      <c r="W130" s="17"/>
      <c r="X130" s="17"/>
      <c r="Y130" s="17"/>
      <c r="Z130" s="17"/>
      <c r="AA130" s="17"/>
    </row>
    <row r="131" spans="1:30" ht="15.75" customHeight="1">
      <c r="A131" s="16"/>
      <c r="B131" s="17"/>
      <c r="C131" s="17"/>
      <c r="D131" s="17"/>
      <c r="E131" s="17"/>
      <c r="F131" s="17"/>
      <c r="G131" s="17"/>
      <c r="H131" s="17"/>
      <c r="I131" s="17"/>
      <c r="J131" s="17"/>
      <c r="K131" s="17"/>
      <c r="L131" s="17"/>
      <c r="M131" s="17"/>
      <c r="N131" s="17"/>
      <c r="O131" s="17">
        <v>0</v>
      </c>
      <c r="P131" s="17"/>
      <c r="Q131" s="17"/>
      <c r="R131" s="17"/>
      <c r="S131" s="17"/>
      <c r="T131" s="17"/>
      <c r="U131" s="17"/>
      <c r="V131" s="17"/>
      <c r="W131" s="17"/>
      <c r="X131" s="17"/>
      <c r="Y131" s="17"/>
      <c r="Z131" s="17"/>
      <c r="AA131" s="17"/>
      <c r="AB131" s="17"/>
      <c r="AC131" s="17"/>
      <c r="AD131" s="17"/>
    </row>
    <row r="132" spans="1:30" ht="15.75" customHeight="1">
      <c r="A132" s="16"/>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row>
    <row r="133" spans="1:30" ht="15.75" customHeight="1">
      <c r="A133" s="560" t="s">
        <v>404</v>
      </c>
      <c r="B133" s="17"/>
      <c r="C133" s="180"/>
      <c r="D133" s="85"/>
      <c r="E133" s="85"/>
      <c r="F133" s="85"/>
      <c r="G133" s="85"/>
      <c r="H133" s="85"/>
      <c r="I133" s="85"/>
      <c r="J133" s="85"/>
      <c r="K133" s="85"/>
      <c r="L133" s="181"/>
      <c r="M133" s="169"/>
      <c r="N133" s="17"/>
      <c r="O133" s="17"/>
      <c r="P133" s="17"/>
      <c r="Q133" s="17"/>
      <c r="R133" s="17"/>
      <c r="S133" s="17"/>
      <c r="T133" s="17"/>
      <c r="U133" s="17"/>
      <c r="V133" s="17"/>
      <c r="W133" s="17"/>
      <c r="X133" s="17"/>
      <c r="Y133" s="17"/>
      <c r="Z133" s="17"/>
      <c r="AA133" s="17"/>
      <c r="AB133" s="17"/>
      <c r="AC133" s="17"/>
      <c r="AD133" s="17"/>
    </row>
    <row r="134" spans="1:30" ht="15" customHeight="1">
      <c r="A134" s="16" t="s">
        <v>405</v>
      </c>
      <c r="B134" s="16" t="s">
        <v>406</v>
      </c>
      <c r="C134" s="16" t="s">
        <v>407</v>
      </c>
      <c r="D134" s="16" t="s">
        <v>408</v>
      </c>
      <c r="E134" s="16" t="s">
        <v>409</v>
      </c>
      <c r="F134" s="16" t="s">
        <v>410</v>
      </c>
      <c r="G134" s="16" t="s">
        <v>389</v>
      </c>
      <c r="H134" s="714" t="s">
        <v>390</v>
      </c>
      <c r="I134" s="715"/>
      <c r="J134" s="712" t="s">
        <v>322</v>
      </c>
      <c r="K134" s="713"/>
      <c r="L134" s="17"/>
      <c r="M134" s="17"/>
      <c r="N134" s="17"/>
      <c r="O134" s="17"/>
      <c r="P134" s="163"/>
      <c r="Q134" s="16"/>
      <c r="R134" s="17"/>
      <c r="S134" s="182"/>
      <c r="T134" s="17"/>
      <c r="U134" s="17"/>
      <c r="V134" s="17"/>
      <c r="W134" s="20">
        <f>SUM(F135:F148)</f>
        <v>3118</v>
      </c>
      <c r="X134" s="17"/>
      <c r="Y134" s="17"/>
      <c r="Z134" s="17"/>
      <c r="AA134" s="17"/>
      <c r="AB134" s="17"/>
    </row>
    <row r="135" spans="1:30" ht="14.25" customHeight="1">
      <c r="A135" s="183" t="s">
        <v>1532</v>
      </c>
      <c r="B135" s="183" t="s">
        <v>415</v>
      </c>
      <c r="C135" s="165" t="s">
        <v>1533</v>
      </c>
      <c r="D135" s="234">
        <v>4</v>
      </c>
      <c r="E135" s="185">
        <v>144</v>
      </c>
      <c r="F135" s="186">
        <v>1620</v>
      </c>
      <c r="G135" s="179"/>
      <c r="H135" s="716"/>
      <c r="I135" s="699"/>
      <c r="J135" s="718" t="s">
        <v>413</v>
      </c>
      <c r="K135" s="713"/>
      <c r="L135" s="17"/>
      <c r="M135" s="17"/>
      <c r="N135" s="17"/>
      <c r="O135" s="17"/>
      <c r="P135" s="17"/>
      <c r="Q135" s="187"/>
      <c r="R135" s="17"/>
      <c r="S135" s="17"/>
      <c r="T135" s="17"/>
      <c r="U135" s="17"/>
      <c r="V135" s="17"/>
      <c r="W135" s="17"/>
      <c r="X135" s="17"/>
      <c r="Y135" s="17"/>
      <c r="Z135" s="17"/>
      <c r="AA135" s="17"/>
      <c r="AB135" s="17"/>
    </row>
    <row r="136" spans="1:30" ht="15.75" customHeight="1">
      <c r="A136" s="183" t="s">
        <v>1534</v>
      </c>
      <c r="B136" s="183" t="s">
        <v>415</v>
      </c>
      <c r="C136" s="165" t="s">
        <v>1535</v>
      </c>
      <c r="D136" s="234">
        <v>10</v>
      </c>
      <c r="E136" s="185">
        <v>6</v>
      </c>
      <c r="F136" s="186">
        <v>18</v>
      </c>
      <c r="G136" s="179"/>
      <c r="H136" s="699"/>
      <c r="I136" s="699"/>
      <c r="J136" s="719"/>
      <c r="K136" s="720"/>
      <c r="L136" s="17"/>
      <c r="M136" s="17"/>
      <c r="N136" s="17"/>
      <c r="O136" s="17"/>
      <c r="P136" s="17"/>
      <c r="Q136" s="17"/>
      <c r="R136" s="17"/>
      <c r="S136" s="17"/>
      <c r="T136" s="17"/>
      <c r="U136" s="17"/>
      <c r="V136" s="17"/>
      <c r="W136" s="17"/>
      <c r="X136" s="17"/>
      <c r="Y136" s="17"/>
      <c r="Z136" s="17"/>
      <c r="AA136" s="17"/>
      <c r="AB136" s="17"/>
    </row>
    <row r="137" spans="1:30" ht="15.75" customHeight="1">
      <c r="A137" s="183" t="s">
        <v>1536</v>
      </c>
      <c r="B137" s="183" t="s">
        <v>415</v>
      </c>
      <c r="C137" s="165" t="s">
        <v>1537</v>
      </c>
      <c r="D137" s="234">
        <v>10</v>
      </c>
      <c r="E137" s="185">
        <v>3</v>
      </c>
      <c r="F137" s="186">
        <v>8.1</v>
      </c>
      <c r="G137" s="179"/>
      <c r="H137" s="699"/>
      <c r="I137" s="699"/>
      <c r="J137" s="719"/>
      <c r="K137" s="720"/>
      <c r="L137" s="17"/>
      <c r="M137" s="17"/>
      <c r="N137" s="17"/>
      <c r="O137" s="17"/>
      <c r="P137" s="17"/>
      <c r="Q137" s="17"/>
      <c r="R137" s="17"/>
      <c r="S137" s="17"/>
      <c r="T137" s="17"/>
      <c r="U137" s="17"/>
      <c r="V137" s="17"/>
      <c r="W137" s="17"/>
      <c r="X137" s="17"/>
      <c r="Y137" s="17"/>
      <c r="Z137" s="17"/>
      <c r="AA137" s="17"/>
      <c r="AB137" s="17"/>
    </row>
    <row r="138" spans="1:30" ht="15.75" customHeight="1">
      <c r="A138" s="183" t="s">
        <v>1538</v>
      </c>
      <c r="B138" s="183" t="s">
        <v>415</v>
      </c>
      <c r="C138" s="165" t="s">
        <v>1533</v>
      </c>
      <c r="D138" s="234">
        <v>10</v>
      </c>
      <c r="E138" s="185">
        <v>3</v>
      </c>
      <c r="F138" s="186">
        <v>13.5</v>
      </c>
      <c r="G138" s="179"/>
      <c r="H138" s="699"/>
      <c r="I138" s="699"/>
      <c r="J138" s="719"/>
      <c r="K138" s="720"/>
      <c r="L138" s="17"/>
      <c r="M138" s="17"/>
      <c r="N138" s="17"/>
      <c r="O138" s="17"/>
      <c r="P138" s="17"/>
      <c r="Q138" s="17"/>
      <c r="R138" s="17"/>
      <c r="S138" s="17"/>
      <c r="T138" s="17"/>
      <c r="U138" s="17"/>
      <c r="V138" s="17"/>
      <c r="W138" s="17"/>
      <c r="X138" s="17"/>
      <c r="Y138" s="17"/>
      <c r="Z138" s="17"/>
      <c r="AA138" s="17"/>
      <c r="AB138" s="17"/>
    </row>
    <row r="139" spans="1:30" ht="15.75" customHeight="1">
      <c r="A139" s="183" t="s">
        <v>1539</v>
      </c>
      <c r="B139" s="183" t="s">
        <v>415</v>
      </c>
      <c r="C139" s="165" t="s">
        <v>1540</v>
      </c>
      <c r="D139" s="234">
        <v>5</v>
      </c>
      <c r="E139" s="185">
        <v>3</v>
      </c>
      <c r="F139" s="186">
        <v>390</v>
      </c>
      <c r="G139" s="179"/>
      <c r="H139" s="699"/>
      <c r="I139" s="699"/>
      <c r="J139" s="719"/>
      <c r="K139" s="720"/>
      <c r="L139" s="17"/>
      <c r="M139" s="17"/>
      <c r="N139" s="17"/>
      <c r="O139" s="17"/>
      <c r="P139" s="17"/>
      <c r="Q139" s="17"/>
      <c r="R139" s="17"/>
      <c r="S139" s="17"/>
      <c r="T139" s="17"/>
      <c r="U139" s="17"/>
      <c r="V139" s="17"/>
      <c r="W139" s="17"/>
      <c r="X139" s="17"/>
      <c r="Y139" s="17"/>
      <c r="Z139" s="17"/>
      <c r="AA139" s="17"/>
      <c r="AB139" s="17"/>
    </row>
    <row r="140" spans="1:30" ht="15.75" customHeight="1">
      <c r="A140" s="183" t="s">
        <v>1541</v>
      </c>
      <c r="B140" s="183" t="s">
        <v>415</v>
      </c>
      <c r="C140" s="165" t="s">
        <v>1540</v>
      </c>
      <c r="D140" s="234">
        <v>5</v>
      </c>
      <c r="E140" s="185">
        <v>3</v>
      </c>
      <c r="F140" s="186">
        <v>390</v>
      </c>
      <c r="G140" s="179"/>
      <c r="H140" s="699"/>
      <c r="I140" s="699"/>
      <c r="J140" s="719"/>
      <c r="K140" s="720"/>
      <c r="L140" s="17"/>
      <c r="M140" s="17"/>
      <c r="N140" s="17"/>
      <c r="O140" s="17"/>
      <c r="P140" s="17"/>
      <c r="Q140" s="17"/>
      <c r="R140" s="17"/>
      <c r="S140" s="17"/>
      <c r="T140" s="17"/>
      <c r="U140" s="17"/>
      <c r="V140" s="17"/>
      <c r="W140" s="17"/>
      <c r="X140" s="17"/>
      <c r="Y140" s="17"/>
      <c r="Z140" s="17"/>
      <c r="AA140" s="17"/>
      <c r="AB140" s="17"/>
    </row>
    <row r="141" spans="1:30" ht="15.75" customHeight="1">
      <c r="A141" s="183" t="s">
        <v>1542</v>
      </c>
      <c r="B141" s="183" t="s">
        <v>415</v>
      </c>
      <c r="C141" s="165" t="s">
        <v>1543</v>
      </c>
      <c r="D141" s="234">
        <v>3</v>
      </c>
      <c r="E141" s="185">
        <v>1</v>
      </c>
      <c r="F141" s="186">
        <v>19.98</v>
      </c>
      <c r="G141" s="179"/>
      <c r="H141" s="699"/>
      <c r="I141" s="699"/>
      <c r="J141" s="719"/>
      <c r="K141" s="720"/>
      <c r="L141" s="17"/>
      <c r="M141" s="17"/>
      <c r="N141" s="17"/>
      <c r="O141" s="17"/>
      <c r="P141" s="17"/>
      <c r="Q141" s="17"/>
      <c r="R141" s="17"/>
      <c r="S141" s="17"/>
      <c r="T141" s="17"/>
      <c r="U141" s="17"/>
      <c r="V141" s="17"/>
      <c r="W141" s="17"/>
      <c r="X141" s="17"/>
      <c r="Y141" s="17"/>
      <c r="Z141" s="17"/>
      <c r="AA141" s="17"/>
      <c r="AB141" s="17"/>
    </row>
    <row r="142" spans="1:30" ht="15.75" customHeight="1">
      <c r="A142" s="183" t="s">
        <v>1544</v>
      </c>
      <c r="B142" s="183" t="s">
        <v>415</v>
      </c>
      <c r="C142" s="165" t="s">
        <v>1545</v>
      </c>
      <c r="D142" s="234">
        <v>5</v>
      </c>
      <c r="E142" s="185">
        <v>3</v>
      </c>
      <c r="F142" s="186">
        <v>21</v>
      </c>
      <c r="G142" s="179"/>
      <c r="H142" s="699"/>
      <c r="I142" s="699"/>
      <c r="J142" s="719"/>
      <c r="K142" s="720"/>
      <c r="L142" s="17"/>
      <c r="M142" s="17"/>
      <c r="N142" s="17"/>
      <c r="O142" s="17"/>
      <c r="P142" s="17"/>
      <c r="Q142" s="17"/>
      <c r="R142" s="17"/>
      <c r="S142" s="17"/>
      <c r="T142" s="17"/>
      <c r="U142" s="17"/>
      <c r="V142" s="17"/>
      <c r="W142" s="17"/>
      <c r="X142" s="17"/>
      <c r="Y142" s="17"/>
      <c r="Z142" s="17"/>
      <c r="AA142" s="17"/>
      <c r="AB142" s="17"/>
    </row>
    <row r="143" spans="1:30" ht="15.75" customHeight="1">
      <c r="A143" s="183" t="s">
        <v>1352</v>
      </c>
      <c r="B143" s="183" t="s">
        <v>415</v>
      </c>
      <c r="C143" s="165" t="s">
        <v>1546</v>
      </c>
      <c r="D143" s="234">
        <v>5</v>
      </c>
      <c r="E143" s="185">
        <v>8</v>
      </c>
      <c r="F143" s="186">
        <v>24</v>
      </c>
      <c r="G143" s="179"/>
      <c r="H143" s="699"/>
      <c r="I143" s="699"/>
      <c r="J143" s="719"/>
      <c r="K143" s="720"/>
      <c r="L143" s="17"/>
      <c r="M143" s="17"/>
      <c r="N143" s="17"/>
      <c r="O143" s="17"/>
      <c r="P143" s="17"/>
      <c r="Q143" s="17"/>
      <c r="R143" s="17"/>
      <c r="S143" s="17"/>
      <c r="T143" s="17"/>
      <c r="U143" s="17"/>
      <c r="V143" s="17"/>
      <c r="W143" s="17"/>
      <c r="X143" s="17"/>
      <c r="Y143" s="17"/>
      <c r="Z143" s="17"/>
      <c r="AA143" s="17"/>
      <c r="AB143" s="17"/>
    </row>
    <row r="144" spans="1:30" ht="15.75" customHeight="1">
      <c r="A144" s="183" t="s">
        <v>1024</v>
      </c>
      <c r="B144" s="183" t="s">
        <v>415</v>
      </c>
      <c r="C144" s="165" t="s">
        <v>1547</v>
      </c>
      <c r="D144" s="234">
        <v>4</v>
      </c>
      <c r="E144" s="185">
        <v>50</v>
      </c>
      <c r="F144" s="186">
        <v>162.38</v>
      </c>
      <c r="G144" s="179"/>
      <c r="H144" s="699"/>
      <c r="I144" s="699"/>
      <c r="J144" s="719"/>
      <c r="K144" s="720"/>
      <c r="L144" s="17"/>
      <c r="M144" s="17"/>
      <c r="N144" s="17"/>
      <c r="O144" s="17"/>
      <c r="P144" s="17"/>
      <c r="Q144" s="17"/>
      <c r="R144" s="17"/>
      <c r="S144" s="17"/>
      <c r="T144" s="17"/>
      <c r="U144" s="17"/>
      <c r="V144" s="17"/>
      <c r="W144" s="17"/>
      <c r="X144" s="17"/>
      <c r="Y144" s="17"/>
      <c r="Z144" s="17"/>
      <c r="AA144" s="17"/>
      <c r="AB144" s="17"/>
    </row>
    <row r="145" spans="1:30" ht="15.75" customHeight="1">
      <c r="A145" s="183" t="s">
        <v>1548</v>
      </c>
      <c r="B145" s="183" t="s">
        <v>415</v>
      </c>
      <c r="C145" s="165" t="s">
        <v>1549</v>
      </c>
      <c r="D145" s="234">
        <v>4</v>
      </c>
      <c r="E145" s="185">
        <v>30</v>
      </c>
      <c r="F145" s="186">
        <v>150</v>
      </c>
      <c r="G145" s="179"/>
      <c r="H145" s="699"/>
      <c r="I145" s="699"/>
      <c r="J145" s="719"/>
      <c r="K145" s="720"/>
      <c r="L145" s="17"/>
      <c r="M145" s="17"/>
      <c r="N145" s="17"/>
      <c r="O145" s="17"/>
      <c r="P145" s="17"/>
      <c r="Q145" s="17"/>
      <c r="R145" s="17"/>
      <c r="S145" s="17"/>
      <c r="T145" s="17"/>
      <c r="U145" s="17"/>
      <c r="V145" s="17"/>
      <c r="W145" s="17"/>
      <c r="X145" s="17"/>
      <c r="Y145" s="17"/>
      <c r="Z145" s="17"/>
      <c r="AA145" s="17"/>
      <c r="AB145" s="17"/>
    </row>
    <row r="146" spans="1:30" ht="15.75" customHeight="1">
      <c r="A146" s="183" t="s">
        <v>1550</v>
      </c>
      <c r="B146" s="183" t="s">
        <v>415</v>
      </c>
      <c r="C146" s="165" t="s">
        <v>1551</v>
      </c>
      <c r="D146" s="234">
        <v>4</v>
      </c>
      <c r="E146" s="185">
        <v>50</v>
      </c>
      <c r="F146" s="186">
        <v>187.38</v>
      </c>
      <c r="G146" s="179"/>
      <c r="H146" s="699"/>
      <c r="I146" s="699"/>
      <c r="J146" s="719"/>
      <c r="K146" s="720"/>
      <c r="L146" s="17"/>
      <c r="M146" s="17"/>
      <c r="N146" s="17"/>
      <c r="O146" s="17"/>
      <c r="P146" s="17"/>
      <c r="Q146" s="17"/>
      <c r="R146" s="17"/>
      <c r="S146" s="17"/>
      <c r="T146" s="17"/>
      <c r="U146" s="17"/>
      <c r="V146" s="17"/>
      <c r="W146" s="17"/>
      <c r="X146" s="17"/>
      <c r="Y146" s="17"/>
      <c r="Z146" s="17"/>
      <c r="AA146" s="17"/>
      <c r="AB146" s="17"/>
    </row>
    <row r="147" spans="1:30" ht="15.75" customHeight="1">
      <c r="A147" s="183" t="s">
        <v>1552</v>
      </c>
      <c r="B147" s="183" t="s">
        <v>415</v>
      </c>
      <c r="C147" s="165" t="s">
        <v>1553</v>
      </c>
      <c r="D147" s="234">
        <v>4</v>
      </c>
      <c r="E147" s="185">
        <v>1</v>
      </c>
      <c r="F147" s="186">
        <v>105</v>
      </c>
      <c r="G147" s="179"/>
      <c r="H147" s="699"/>
      <c r="I147" s="699"/>
      <c r="J147" s="719"/>
      <c r="K147" s="720"/>
      <c r="L147" s="17"/>
      <c r="M147" s="17"/>
      <c r="N147" s="17"/>
      <c r="O147" s="17"/>
      <c r="P147" s="17"/>
      <c r="Q147" s="17"/>
      <c r="R147" s="17"/>
      <c r="S147" s="17"/>
      <c r="T147" s="17"/>
      <c r="U147" s="17"/>
      <c r="V147" s="17"/>
      <c r="W147" s="17"/>
      <c r="X147" s="17"/>
      <c r="Y147" s="17"/>
      <c r="Z147" s="17"/>
      <c r="AA147" s="17"/>
      <c r="AB147" s="17"/>
    </row>
    <row r="148" spans="1:30" ht="15.75" customHeight="1">
      <c r="A148" s="183" t="s">
        <v>1554</v>
      </c>
      <c r="B148" s="183" t="s">
        <v>415</v>
      </c>
      <c r="C148" s="165" t="s">
        <v>1555</v>
      </c>
      <c r="D148" s="234">
        <v>4</v>
      </c>
      <c r="E148" s="185">
        <v>1</v>
      </c>
      <c r="F148" s="186">
        <v>8.66</v>
      </c>
      <c r="G148" s="179"/>
      <c r="H148" s="717"/>
      <c r="I148" s="717"/>
      <c r="J148" s="721"/>
      <c r="K148" s="722"/>
      <c r="L148" s="17"/>
      <c r="M148" s="17"/>
      <c r="N148" s="17"/>
      <c r="O148" s="17"/>
      <c r="P148" s="17"/>
      <c r="Q148" s="17"/>
      <c r="R148" s="17"/>
      <c r="S148" s="17"/>
      <c r="T148" s="17"/>
      <c r="U148" s="17"/>
      <c r="V148" s="17"/>
      <c r="W148" s="17"/>
      <c r="X148" s="17"/>
      <c r="Y148" s="17"/>
      <c r="Z148" s="17"/>
      <c r="AA148" s="17"/>
      <c r="AB148" s="17"/>
    </row>
    <row r="149" spans="1:30" ht="15.75" customHeight="1">
      <c r="A149" s="183" t="s">
        <v>1556</v>
      </c>
      <c r="B149" s="183" t="s">
        <v>415</v>
      </c>
      <c r="C149" s="183" t="s">
        <v>1557</v>
      </c>
      <c r="D149" s="262">
        <v>4</v>
      </c>
      <c r="E149" s="262">
        <v>3</v>
      </c>
      <c r="F149" s="263">
        <v>35.15</v>
      </c>
      <c r="G149" s="85"/>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row>
    <row r="150" spans="1:30" ht="15.75" customHeight="1">
      <c r="A150" s="183"/>
      <c r="B150" s="183"/>
      <c r="C150" s="183"/>
      <c r="D150" s="262"/>
      <c r="E150" s="262"/>
      <c r="F150" s="263"/>
      <c r="G150" s="85"/>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row>
    <row r="151" spans="1:30" ht="15.75" customHeight="1">
      <c r="A151" s="183" t="s">
        <v>1558</v>
      </c>
      <c r="B151" s="183" t="s">
        <v>415</v>
      </c>
      <c r="C151" s="183" t="s">
        <v>1559</v>
      </c>
      <c r="D151" s="262">
        <v>10</v>
      </c>
      <c r="E151" s="262">
        <v>1</v>
      </c>
      <c r="F151" s="263">
        <v>23.5</v>
      </c>
      <c r="G151" s="85"/>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83" t="s">
        <v>1560</v>
      </c>
      <c r="B152" s="183" t="s">
        <v>415</v>
      </c>
      <c r="C152" s="183" t="s">
        <v>1545</v>
      </c>
      <c r="D152" s="262">
        <v>3</v>
      </c>
      <c r="E152" s="262">
        <v>3</v>
      </c>
      <c r="F152" s="263">
        <v>35</v>
      </c>
      <c r="G152" s="85"/>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83" t="s">
        <v>1561</v>
      </c>
      <c r="B153" s="183" t="s">
        <v>415</v>
      </c>
      <c r="C153" s="183" t="s">
        <v>1562</v>
      </c>
      <c r="D153" s="262">
        <v>5</v>
      </c>
      <c r="E153" s="262">
        <v>2</v>
      </c>
      <c r="F153" s="263">
        <v>10.3</v>
      </c>
      <c r="G153" s="85"/>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row>
    <row r="154" spans="1:30" ht="15.75" customHeight="1">
      <c r="A154" s="183" t="s">
        <v>1563</v>
      </c>
      <c r="B154" s="183" t="s">
        <v>415</v>
      </c>
      <c r="C154" s="183" t="s">
        <v>1564</v>
      </c>
      <c r="D154" s="262">
        <v>5</v>
      </c>
      <c r="E154" s="262">
        <v>2</v>
      </c>
      <c r="F154" s="263">
        <v>15.38</v>
      </c>
      <c r="G154" s="85"/>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row>
    <row r="155" spans="1:30" ht="15.75" customHeight="1">
      <c r="A155" s="183" t="s">
        <v>1565</v>
      </c>
      <c r="B155" s="183" t="s">
        <v>415</v>
      </c>
      <c r="C155" s="183" t="s">
        <v>1566</v>
      </c>
      <c r="D155" s="262">
        <v>5</v>
      </c>
      <c r="E155" s="262">
        <v>2</v>
      </c>
      <c r="F155" s="263">
        <v>15.2</v>
      </c>
      <c r="G155" s="85"/>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row>
    <row r="156" spans="1:30" ht="15.75" customHeight="1">
      <c r="A156" s="183" t="s">
        <v>1567</v>
      </c>
      <c r="B156" s="183" t="s">
        <v>415</v>
      </c>
      <c r="C156" s="183" t="s">
        <v>1568</v>
      </c>
      <c r="D156" s="262">
        <v>8</v>
      </c>
      <c r="E156" s="262">
        <v>3</v>
      </c>
      <c r="F156" s="263">
        <v>5.98</v>
      </c>
      <c r="G156" s="85"/>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row>
    <row r="157" spans="1:30" ht="15.75" customHeight="1">
      <c r="A157" s="183" t="s">
        <v>1569</v>
      </c>
      <c r="B157" s="183" t="s">
        <v>415</v>
      </c>
      <c r="C157" s="183" t="s">
        <v>1570</v>
      </c>
      <c r="D157" s="262">
        <v>5</v>
      </c>
      <c r="E157" s="262">
        <v>3</v>
      </c>
      <c r="F157" s="263">
        <v>19.5</v>
      </c>
      <c r="G157" s="85"/>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row>
    <row r="158" spans="1:30" ht="15.75" customHeight="1">
      <c r="A158" s="183" t="s">
        <v>1571</v>
      </c>
      <c r="B158" s="183" t="s">
        <v>415</v>
      </c>
      <c r="C158" s="183" t="s">
        <v>1572</v>
      </c>
      <c r="D158" s="262">
        <v>5</v>
      </c>
      <c r="E158" s="262">
        <v>1</v>
      </c>
      <c r="F158" s="263">
        <v>8</v>
      </c>
      <c r="G158" s="85"/>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row>
    <row r="159" spans="1:30" ht="15.75" customHeight="1">
      <c r="A159" s="183" t="s">
        <v>1573</v>
      </c>
      <c r="B159" s="183" t="s">
        <v>415</v>
      </c>
      <c r="C159" s="183" t="s">
        <v>1572</v>
      </c>
      <c r="D159" s="262">
        <v>5</v>
      </c>
      <c r="E159" s="262">
        <v>1</v>
      </c>
      <c r="F159" s="263">
        <v>8</v>
      </c>
      <c r="G159" s="85"/>
      <c r="H159" s="17"/>
      <c r="I159" s="17"/>
      <c r="J159" s="17"/>
      <c r="K159" s="17"/>
      <c r="L159" s="17"/>
      <c r="M159" s="17"/>
      <c r="N159" s="17"/>
      <c r="O159" s="17"/>
      <c r="P159" s="711"/>
      <c r="Q159" s="699"/>
      <c r="R159" s="699"/>
      <c r="S159" s="17"/>
      <c r="T159" s="17"/>
      <c r="U159" s="17"/>
      <c r="V159" s="17"/>
      <c r="W159" s="17"/>
      <c r="X159" s="17"/>
      <c r="Y159" s="17"/>
      <c r="Z159" s="17"/>
      <c r="AA159" s="17"/>
      <c r="AB159" s="17"/>
      <c r="AC159" s="17"/>
      <c r="AD159" s="17"/>
    </row>
    <row r="160" spans="1:30" ht="15.75" customHeight="1">
      <c r="A160" s="183" t="s">
        <v>1574</v>
      </c>
      <c r="B160" s="183" t="s">
        <v>415</v>
      </c>
      <c r="C160" s="183" t="s">
        <v>1575</v>
      </c>
      <c r="D160" s="262">
        <v>3</v>
      </c>
      <c r="E160" s="262">
        <v>5</v>
      </c>
      <c r="F160" s="263">
        <v>166.67</v>
      </c>
      <c r="G160" s="85"/>
      <c r="H160" s="17"/>
      <c r="I160" s="17"/>
      <c r="J160" s="17"/>
      <c r="K160" s="17"/>
      <c r="L160" s="17"/>
      <c r="M160" s="17"/>
      <c r="N160" s="17"/>
      <c r="O160" s="17"/>
      <c r="P160" s="711"/>
      <c r="Q160" s="699"/>
      <c r="R160" s="699"/>
      <c r="S160" s="17"/>
      <c r="T160" s="17"/>
      <c r="U160" s="17"/>
      <c r="V160" s="17"/>
      <c r="W160" s="17"/>
      <c r="X160" s="17"/>
      <c r="Y160" s="17"/>
      <c r="Z160" s="17"/>
      <c r="AA160" s="17"/>
      <c r="AB160" s="17"/>
      <c r="AC160" s="17"/>
      <c r="AD160" s="17"/>
    </row>
    <row r="161" spans="1:30" ht="15.75" customHeight="1">
      <c r="A161" s="183" t="s">
        <v>1576</v>
      </c>
      <c r="B161" s="183" t="s">
        <v>415</v>
      </c>
      <c r="C161" s="183" t="s">
        <v>1577</v>
      </c>
      <c r="D161" s="262">
        <v>5</v>
      </c>
      <c r="E161" s="262">
        <v>2</v>
      </c>
      <c r="F161" s="263">
        <v>520</v>
      </c>
      <c r="G161" s="85"/>
      <c r="H161" s="17"/>
      <c r="I161" s="17"/>
      <c r="J161" s="17"/>
      <c r="K161" s="17"/>
      <c r="L161" s="17"/>
      <c r="M161" s="17"/>
      <c r="N161" s="17"/>
      <c r="O161" s="17"/>
      <c r="P161" s="711"/>
      <c r="Q161" s="699"/>
      <c r="R161" s="699"/>
      <c r="S161" s="17"/>
      <c r="T161" s="17"/>
      <c r="U161" s="17"/>
      <c r="V161" s="17"/>
      <c r="W161" s="17"/>
      <c r="X161" s="17"/>
      <c r="Y161" s="17"/>
      <c r="Z161" s="17"/>
      <c r="AA161" s="17"/>
      <c r="AB161" s="17"/>
      <c r="AC161" s="17"/>
      <c r="AD161" s="17"/>
    </row>
    <row r="162" spans="1:30" ht="15.75" customHeight="1">
      <c r="A162" s="183" t="s">
        <v>1578</v>
      </c>
      <c r="B162" s="183" t="s">
        <v>415</v>
      </c>
      <c r="C162" s="183" t="s">
        <v>1579</v>
      </c>
      <c r="D162" s="262">
        <v>5</v>
      </c>
      <c r="E162" s="262">
        <v>1</v>
      </c>
      <c r="F162" s="263">
        <v>180</v>
      </c>
      <c r="G162" s="85"/>
      <c r="H162" s="17"/>
      <c r="I162" s="17"/>
      <c r="J162" s="17"/>
      <c r="K162" s="17"/>
      <c r="L162" s="17"/>
      <c r="M162" s="17"/>
      <c r="N162" s="17"/>
      <c r="O162" s="17"/>
      <c r="P162" s="711"/>
      <c r="Q162" s="699"/>
      <c r="R162" s="699"/>
      <c r="S162" s="17"/>
      <c r="T162" s="17"/>
      <c r="U162" s="17"/>
      <c r="V162" s="17"/>
      <c r="W162" s="17"/>
      <c r="X162" s="17"/>
      <c r="Y162" s="17"/>
      <c r="Z162" s="17"/>
      <c r="AA162" s="17"/>
      <c r="AB162" s="17"/>
      <c r="AC162" s="17"/>
      <c r="AD162" s="17"/>
    </row>
    <row r="163" spans="1:30" ht="15.75" customHeight="1">
      <c r="A163" s="183" t="s">
        <v>1580</v>
      </c>
      <c r="B163" s="183" t="s">
        <v>415</v>
      </c>
      <c r="C163" s="183" t="s">
        <v>1581</v>
      </c>
      <c r="D163" s="262">
        <v>5</v>
      </c>
      <c r="E163" s="262">
        <v>2</v>
      </c>
      <c r="F163" s="263">
        <v>30</v>
      </c>
      <c r="G163" s="85"/>
      <c r="H163" s="17"/>
      <c r="I163" s="17"/>
      <c r="J163" s="17"/>
      <c r="K163" s="17"/>
      <c r="L163" s="17"/>
      <c r="M163" s="17"/>
      <c r="N163" s="17"/>
      <c r="O163" s="17"/>
      <c r="P163" s="711"/>
      <c r="Q163" s="699"/>
      <c r="R163" s="699"/>
      <c r="S163" s="17"/>
      <c r="T163" s="17"/>
      <c r="U163" s="17"/>
      <c r="V163" s="17"/>
      <c r="W163" s="17"/>
      <c r="X163" s="17"/>
      <c r="Y163" s="17"/>
      <c r="Z163" s="17"/>
      <c r="AA163" s="17"/>
      <c r="AB163" s="17"/>
      <c r="AC163" s="17"/>
      <c r="AD163" s="17"/>
    </row>
    <row r="164" spans="1:30" ht="15.75" customHeight="1">
      <c r="A164" s="183" t="s">
        <v>1582</v>
      </c>
      <c r="B164" s="183" t="s">
        <v>415</v>
      </c>
      <c r="C164" s="183" t="s">
        <v>1581</v>
      </c>
      <c r="D164" s="262">
        <v>5</v>
      </c>
      <c r="E164" s="262">
        <v>4</v>
      </c>
      <c r="F164" s="263">
        <v>60</v>
      </c>
      <c r="G164" s="85"/>
      <c r="H164" s="17"/>
      <c r="I164" s="17"/>
      <c r="J164" s="17"/>
      <c r="K164" s="17"/>
      <c r="L164" s="17"/>
      <c r="M164" s="17"/>
      <c r="N164" s="17"/>
      <c r="O164" s="17"/>
      <c r="P164" s="711"/>
      <c r="Q164" s="699"/>
      <c r="R164" s="699"/>
      <c r="S164" s="17"/>
      <c r="T164" s="17"/>
      <c r="U164" s="17"/>
      <c r="V164" s="17"/>
      <c r="W164" s="17"/>
      <c r="X164" s="17"/>
      <c r="Y164" s="17"/>
      <c r="Z164" s="17"/>
      <c r="AA164" s="17"/>
      <c r="AB164" s="17"/>
      <c r="AC164" s="17"/>
      <c r="AD164" s="17"/>
    </row>
    <row r="165" spans="1:30" ht="15.75" customHeight="1">
      <c r="A165" s="183" t="s">
        <v>1583</v>
      </c>
      <c r="B165" s="183" t="s">
        <v>415</v>
      </c>
      <c r="C165" s="183" t="s">
        <v>1584</v>
      </c>
      <c r="D165" s="262">
        <v>5</v>
      </c>
      <c r="E165" s="262">
        <v>1</v>
      </c>
      <c r="F165" s="263">
        <v>17</v>
      </c>
      <c r="G165" s="85"/>
      <c r="H165" s="17"/>
      <c r="I165" s="17"/>
      <c r="J165" s="17"/>
      <c r="K165" s="17"/>
      <c r="L165" s="17"/>
      <c r="M165" s="17"/>
      <c r="N165" s="17"/>
      <c r="O165" s="17"/>
      <c r="P165" s="711"/>
      <c r="Q165" s="699"/>
      <c r="R165" s="699"/>
      <c r="S165" s="17"/>
      <c r="T165" s="17"/>
      <c r="U165" s="17"/>
      <c r="V165" s="17"/>
      <c r="W165" s="17"/>
      <c r="X165" s="17"/>
      <c r="Y165" s="17"/>
      <c r="Z165" s="17"/>
      <c r="AA165" s="17"/>
      <c r="AB165" s="17"/>
      <c r="AC165" s="17"/>
      <c r="AD165" s="17"/>
    </row>
    <row r="166" spans="1:30" ht="15.75" customHeight="1">
      <c r="A166" s="183" t="s">
        <v>1585</v>
      </c>
      <c r="B166" s="183" t="s">
        <v>415</v>
      </c>
      <c r="C166" s="183" t="s">
        <v>1586</v>
      </c>
      <c r="D166" s="262">
        <v>5</v>
      </c>
      <c r="E166" s="262">
        <v>1</v>
      </c>
      <c r="F166" s="263">
        <v>19</v>
      </c>
      <c r="G166" s="85"/>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83" t="s">
        <v>1587</v>
      </c>
      <c r="B167" s="183" t="s">
        <v>415</v>
      </c>
      <c r="C167" s="183" t="s">
        <v>1588</v>
      </c>
      <c r="D167" s="262">
        <v>5</v>
      </c>
      <c r="E167" s="262">
        <v>1</v>
      </c>
      <c r="F167" s="263">
        <v>4.2</v>
      </c>
      <c r="G167" s="85"/>
      <c r="H167" s="17"/>
      <c r="I167" s="17"/>
      <c r="J167" s="17"/>
      <c r="K167" s="17"/>
      <c r="L167" s="17"/>
      <c r="M167" s="711"/>
      <c r="N167" s="699"/>
      <c r="O167" s="699"/>
      <c r="P167" s="711"/>
      <c r="Q167" s="699"/>
      <c r="R167" s="699"/>
      <c r="S167" s="699"/>
      <c r="T167" s="699"/>
      <c r="U167" s="17"/>
      <c r="V167" s="17"/>
      <c r="W167" s="17"/>
      <c r="X167" s="17"/>
      <c r="Y167" s="17"/>
      <c r="Z167" s="17"/>
      <c r="AA167" s="17"/>
      <c r="AB167" s="17"/>
      <c r="AC167" s="17"/>
      <c r="AD167" s="17"/>
    </row>
    <row r="168" spans="1:30" ht="15.75" customHeight="1">
      <c r="A168" s="183" t="s">
        <v>1589</v>
      </c>
      <c r="B168" s="183" t="s">
        <v>415</v>
      </c>
      <c r="C168" s="183" t="s">
        <v>1590</v>
      </c>
      <c r="D168" s="262">
        <v>5</v>
      </c>
      <c r="E168" s="262">
        <v>1</v>
      </c>
      <c r="F168" s="263">
        <v>40</v>
      </c>
      <c r="G168" s="85"/>
      <c r="H168" s="17"/>
      <c r="I168" s="17"/>
      <c r="J168" s="17"/>
      <c r="K168" s="17"/>
      <c r="L168" s="17"/>
      <c r="M168" s="711"/>
      <c r="N168" s="699"/>
      <c r="O168" s="699"/>
      <c r="P168" s="711"/>
      <c r="Q168" s="699"/>
      <c r="R168" s="699"/>
      <c r="S168" s="699"/>
      <c r="T168" s="699"/>
      <c r="U168" s="17"/>
      <c r="V168" s="17"/>
      <c r="W168" s="17"/>
      <c r="X168" s="17"/>
      <c r="Y168" s="17"/>
      <c r="Z168" s="17"/>
      <c r="AA168" s="17"/>
      <c r="AB168" s="17"/>
      <c r="AC168" s="17"/>
      <c r="AD168" s="17"/>
    </row>
    <row r="169" spans="1:30" ht="15.75" customHeight="1">
      <c r="A169" s="183" t="s">
        <v>1591</v>
      </c>
      <c r="B169" s="183" t="s">
        <v>415</v>
      </c>
      <c r="C169" s="183" t="s">
        <v>1592</v>
      </c>
      <c r="D169" s="262">
        <v>5</v>
      </c>
      <c r="E169" s="262">
        <v>1</v>
      </c>
      <c r="F169" s="263">
        <v>300</v>
      </c>
      <c r="G169" s="85"/>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83" t="s">
        <v>1593</v>
      </c>
      <c r="B170" s="183" t="s">
        <v>415</v>
      </c>
      <c r="C170" s="183" t="s">
        <v>1594</v>
      </c>
      <c r="D170" s="262">
        <v>5</v>
      </c>
      <c r="E170" s="262">
        <v>1</v>
      </c>
      <c r="F170" s="263">
        <v>363</v>
      </c>
      <c r="G170" s="85"/>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83" t="s">
        <v>1595</v>
      </c>
      <c r="B171" s="183" t="s">
        <v>415</v>
      </c>
      <c r="C171" s="183" t="s">
        <v>1596</v>
      </c>
      <c r="D171" s="262">
        <v>5</v>
      </c>
      <c r="E171" s="262">
        <v>1</v>
      </c>
      <c r="F171" s="263">
        <v>500</v>
      </c>
      <c r="G171" s="85"/>
      <c r="H171" s="17"/>
      <c r="I171" s="17"/>
      <c r="J171" s="17"/>
      <c r="K171" s="17"/>
      <c r="L171" s="17"/>
      <c r="M171" s="711"/>
      <c r="N171" s="699"/>
      <c r="O171" s="699"/>
      <c r="P171" s="699"/>
      <c r="Q171" s="699"/>
      <c r="R171" s="699"/>
      <c r="S171" s="699"/>
      <c r="T171" s="699"/>
      <c r="U171" s="17"/>
      <c r="V171" s="17"/>
      <c r="W171" s="17"/>
      <c r="X171" s="17"/>
      <c r="Y171" s="17"/>
      <c r="Z171" s="17"/>
      <c r="AA171" s="17"/>
      <c r="AB171" s="17"/>
      <c r="AC171" s="17"/>
      <c r="AD171" s="17"/>
    </row>
    <row r="172" spans="1:30" ht="15.75" customHeight="1">
      <c r="A172" s="183" t="s">
        <v>1597</v>
      </c>
      <c r="B172" s="183" t="s">
        <v>415</v>
      </c>
      <c r="C172" s="183" t="s">
        <v>1549</v>
      </c>
      <c r="D172" s="262">
        <v>4</v>
      </c>
      <c r="E172" s="262">
        <v>5</v>
      </c>
      <c r="F172" s="263">
        <v>25</v>
      </c>
      <c r="G172" s="85"/>
      <c r="H172" s="17"/>
      <c r="I172" s="17"/>
      <c r="J172" s="17"/>
      <c r="K172" s="17"/>
      <c r="L172" s="17"/>
      <c r="M172" s="711"/>
      <c r="N172" s="699"/>
      <c r="O172" s="699"/>
      <c r="P172" s="699"/>
      <c r="Q172" s="699"/>
      <c r="R172" s="699"/>
      <c r="S172" s="699"/>
      <c r="T172" s="699"/>
      <c r="U172" s="17"/>
      <c r="V172" s="17"/>
      <c r="W172" s="17"/>
      <c r="X172" s="17"/>
      <c r="Y172" s="17"/>
      <c r="Z172" s="17"/>
      <c r="AA172" s="17"/>
      <c r="AB172" s="17"/>
      <c r="AC172" s="17"/>
      <c r="AD172" s="17"/>
    </row>
    <row r="173" spans="1:30" ht="15.75" customHeight="1">
      <c r="A173" s="183" t="s">
        <v>1598</v>
      </c>
      <c r="B173" s="183" t="s">
        <v>415</v>
      </c>
      <c r="C173" s="183" t="s">
        <v>1572</v>
      </c>
      <c r="D173" s="262">
        <v>4</v>
      </c>
      <c r="E173" s="262">
        <v>5</v>
      </c>
      <c r="F173" s="263">
        <v>50</v>
      </c>
      <c r="G173" s="85"/>
      <c r="H173" s="17"/>
      <c r="I173" s="17"/>
      <c r="J173" s="17"/>
      <c r="K173" s="17"/>
      <c r="L173" s="17"/>
      <c r="M173" s="711"/>
      <c r="N173" s="699"/>
      <c r="O173" s="699"/>
      <c r="P173" s="699"/>
      <c r="Q173" s="699"/>
      <c r="R173" s="699"/>
      <c r="S173" s="699"/>
      <c r="T173" s="699"/>
      <c r="U173" s="17"/>
      <c r="V173" s="17"/>
      <c r="W173" s="17"/>
      <c r="X173" s="17"/>
      <c r="Y173" s="17"/>
      <c r="Z173" s="17"/>
      <c r="AA173" s="17"/>
      <c r="AB173" s="17"/>
      <c r="AC173" s="17"/>
      <c r="AD173" s="17"/>
    </row>
    <row r="174" spans="1:30" ht="15.75" customHeight="1">
      <c r="A174" s="183" t="s">
        <v>1599</v>
      </c>
      <c r="B174" s="183" t="s">
        <v>412</v>
      </c>
      <c r="C174" s="183" t="s">
        <v>1600</v>
      </c>
      <c r="D174" s="262">
        <v>1</v>
      </c>
      <c r="E174" s="262">
        <v>1</v>
      </c>
      <c r="F174" s="263">
        <v>300</v>
      </c>
      <c r="G174" s="85"/>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83" t="s">
        <v>1601</v>
      </c>
      <c r="B175" s="183" t="s">
        <v>412</v>
      </c>
      <c r="C175" s="183" t="s">
        <v>1590</v>
      </c>
      <c r="D175" s="262">
        <v>1</v>
      </c>
      <c r="E175" s="262">
        <v>1</v>
      </c>
      <c r="F175" s="263">
        <v>200</v>
      </c>
      <c r="G175" s="85"/>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83" t="s">
        <v>1602</v>
      </c>
      <c r="B176" s="183" t="s">
        <v>412</v>
      </c>
      <c r="C176" s="183" t="s">
        <v>1600</v>
      </c>
      <c r="D176" s="262">
        <v>1</v>
      </c>
      <c r="E176" s="262">
        <v>1</v>
      </c>
      <c r="F176" s="263">
        <v>300</v>
      </c>
      <c r="G176" s="85"/>
      <c r="H176" s="17"/>
      <c r="I176" s="17"/>
      <c r="J176" s="17"/>
      <c r="K176" s="17"/>
      <c r="L176" s="17"/>
      <c r="M176" s="711"/>
      <c r="N176" s="699"/>
      <c r="O176" s="699"/>
      <c r="P176" s="699"/>
      <c r="Q176" s="699"/>
      <c r="R176" s="699"/>
      <c r="S176" s="699"/>
      <c r="T176" s="699"/>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711"/>
      <c r="N177" s="699"/>
      <c r="O177" s="699"/>
      <c r="P177" s="699"/>
      <c r="Q177" s="699"/>
      <c r="R177" s="699"/>
      <c r="S177" s="699"/>
      <c r="T177" s="699"/>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711"/>
      <c r="N180" s="699"/>
      <c r="O180" s="699"/>
      <c r="P180" s="711"/>
      <c r="Q180" s="699"/>
      <c r="R180" s="699"/>
      <c r="S180" s="699"/>
      <c r="T180" s="699"/>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711"/>
      <c r="N181" s="699"/>
      <c r="O181" s="699"/>
      <c r="P181" s="711"/>
      <c r="Q181" s="699"/>
      <c r="R181" s="699"/>
      <c r="S181" s="699"/>
      <c r="T181" s="699"/>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711"/>
      <c r="N182" s="699"/>
      <c r="O182" s="699"/>
      <c r="P182" s="699"/>
      <c r="Q182" s="699"/>
      <c r="R182" s="699"/>
      <c r="S182" s="699"/>
      <c r="T182" s="699"/>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711"/>
      <c r="N183" s="699"/>
      <c r="O183" s="699"/>
      <c r="P183" s="699"/>
      <c r="Q183" s="699"/>
      <c r="R183" s="699"/>
      <c r="S183" s="699"/>
      <c r="T183" s="699"/>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711"/>
      <c r="N184" s="699"/>
      <c r="O184" s="699"/>
      <c r="P184" s="699"/>
      <c r="Q184" s="699"/>
      <c r="R184" s="699"/>
      <c r="S184" s="699"/>
      <c r="T184" s="699"/>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711"/>
      <c r="N185" s="699"/>
      <c r="O185" s="699"/>
      <c r="P185" s="699"/>
      <c r="Q185" s="699"/>
      <c r="R185" s="699"/>
      <c r="S185" s="699"/>
      <c r="T185" s="699"/>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711"/>
      <c r="N186" s="699"/>
      <c r="O186" s="699"/>
      <c r="P186" s="699"/>
      <c r="Q186" s="699"/>
      <c r="R186" s="699"/>
      <c r="S186" s="699"/>
      <c r="T186" s="699"/>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711"/>
      <c r="N187" s="699"/>
      <c r="O187" s="699"/>
      <c r="P187" s="699"/>
      <c r="Q187" s="699"/>
      <c r="R187" s="699"/>
      <c r="S187" s="699"/>
      <c r="T187" s="699"/>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711"/>
      <c r="N188" s="699"/>
      <c r="O188" s="699"/>
      <c r="P188" s="699"/>
      <c r="Q188" s="699"/>
      <c r="R188" s="699"/>
      <c r="S188" s="699"/>
      <c r="T188" s="699"/>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711"/>
      <c r="N189" s="699"/>
      <c r="O189" s="699"/>
      <c r="P189" s="699"/>
      <c r="Q189" s="699"/>
      <c r="R189" s="699"/>
      <c r="S189" s="699"/>
      <c r="T189" s="699"/>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711"/>
      <c r="N190" s="699"/>
      <c r="O190" s="699"/>
      <c r="P190" s="699"/>
      <c r="Q190" s="699"/>
      <c r="R190" s="699"/>
      <c r="S190" s="699"/>
      <c r="T190" s="699"/>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711"/>
      <c r="N191" s="699"/>
      <c r="O191" s="699"/>
      <c r="P191" s="699"/>
      <c r="Q191" s="699"/>
      <c r="R191" s="699"/>
      <c r="S191" s="699"/>
      <c r="T191" s="699"/>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711"/>
      <c r="N192" s="699"/>
      <c r="O192" s="699"/>
      <c r="P192" s="699"/>
      <c r="Q192" s="699"/>
      <c r="R192" s="699"/>
      <c r="S192" s="699"/>
      <c r="T192" s="699"/>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711"/>
      <c r="N193" s="699"/>
      <c r="O193" s="699"/>
      <c r="P193" s="699"/>
      <c r="Q193" s="699"/>
      <c r="R193" s="699"/>
      <c r="S193" s="699"/>
      <c r="T193" s="699"/>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711"/>
      <c r="N194" s="699"/>
      <c r="O194" s="699"/>
      <c r="P194" s="699"/>
      <c r="Q194" s="699"/>
      <c r="R194" s="699"/>
      <c r="S194" s="699"/>
      <c r="T194" s="699"/>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711"/>
      <c r="C197" s="699"/>
      <c r="D197" s="17"/>
      <c r="E197" s="17"/>
      <c r="F197" s="17"/>
      <c r="G197" s="17"/>
      <c r="H197" s="17"/>
      <c r="I197" s="17"/>
      <c r="J197" s="17"/>
      <c r="K197" s="17"/>
      <c r="L197" s="17"/>
      <c r="M197" s="711"/>
      <c r="N197" s="699"/>
      <c r="O197" s="699"/>
      <c r="P197" s="711"/>
      <c r="Q197" s="699"/>
      <c r="R197" s="699"/>
      <c r="S197" s="699"/>
      <c r="T197" s="699"/>
      <c r="U197" s="17"/>
      <c r="V197" s="17"/>
      <c r="W197" s="17"/>
      <c r="X197" s="17"/>
      <c r="Y197" s="17"/>
      <c r="Z197" s="17"/>
      <c r="AA197" s="17"/>
      <c r="AB197" s="17"/>
      <c r="AC197" s="17"/>
      <c r="AD197" s="17"/>
    </row>
    <row r="198" spans="1:30" ht="15.75" customHeight="1">
      <c r="A198" s="17"/>
      <c r="B198" s="711"/>
      <c r="C198" s="699"/>
      <c r="D198" s="17"/>
      <c r="E198" s="17"/>
      <c r="F198" s="17"/>
      <c r="G198" s="17"/>
      <c r="H198" s="17"/>
      <c r="I198" s="17"/>
      <c r="J198" s="17"/>
      <c r="K198" s="17"/>
      <c r="L198" s="17"/>
      <c r="M198" s="711"/>
      <c r="N198" s="699"/>
      <c r="O198" s="699"/>
      <c r="P198" s="711"/>
      <c r="Q198" s="699"/>
      <c r="R198" s="699"/>
      <c r="S198" s="699"/>
      <c r="T198" s="699"/>
      <c r="U198" s="17"/>
      <c r="V198" s="17"/>
      <c r="W198" s="17"/>
      <c r="X198" s="17"/>
      <c r="Y198" s="17"/>
      <c r="Z198" s="17"/>
      <c r="AA198" s="17"/>
      <c r="AB198" s="17"/>
      <c r="AC198" s="17"/>
      <c r="AD198" s="17"/>
    </row>
    <row r="199" spans="1:30" ht="15.75" customHeight="1">
      <c r="A199" s="17"/>
      <c r="B199" s="711"/>
      <c r="C199" s="699"/>
      <c r="D199" s="17"/>
      <c r="E199" s="17"/>
      <c r="F199" s="17"/>
      <c r="G199" s="17"/>
      <c r="H199" s="17"/>
      <c r="I199" s="17"/>
      <c r="J199" s="17"/>
      <c r="K199" s="17"/>
      <c r="L199" s="17"/>
      <c r="M199" s="711"/>
      <c r="N199" s="699"/>
      <c r="O199" s="699"/>
      <c r="P199" s="699"/>
      <c r="Q199" s="699"/>
      <c r="R199" s="699"/>
      <c r="S199" s="699"/>
      <c r="T199" s="699"/>
      <c r="U199" s="17"/>
      <c r="V199" s="17"/>
      <c r="W199" s="17"/>
      <c r="X199" s="17"/>
      <c r="Y199" s="17"/>
      <c r="Z199" s="17"/>
      <c r="AA199" s="17"/>
      <c r="AB199" s="17"/>
      <c r="AC199" s="17"/>
      <c r="AD199" s="17"/>
    </row>
    <row r="200" spans="1:30" ht="15.75" customHeight="1">
      <c r="A200" s="17"/>
      <c r="B200" s="711"/>
      <c r="C200" s="699"/>
      <c r="D200" s="17"/>
      <c r="E200" s="17"/>
      <c r="F200" s="17"/>
      <c r="G200" s="17"/>
      <c r="H200" s="17"/>
      <c r="I200" s="17"/>
      <c r="J200" s="17"/>
      <c r="K200" s="17"/>
      <c r="L200" s="17"/>
      <c r="M200" s="711"/>
      <c r="N200" s="699"/>
      <c r="O200" s="699"/>
      <c r="P200" s="699"/>
      <c r="Q200" s="699"/>
      <c r="R200" s="699"/>
      <c r="S200" s="699"/>
      <c r="T200" s="699"/>
      <c r="U200" s="17"/>
      <c r="V200" s="17"/>
      <c r="W200" s="17"/>
      <c r="X200" s="17"/>
      <c r="Y200" s="17"/>
      <c r="Z200" s="17"/>
      <c r="AA200" s="17"/>
      <c r="AB200" s="17"/>
      <c r="AC200" s="17"/>
      <c r="AD200" s="17"/>
    </row>
    <row r="201" spans="1:30" ht="15.75" customHeight="1">
      <c r="A201" s="17"/>
      <c r="B201" s="711"/>
      <c r="C201" s="699"/>
      <c r="D201" s="17"/>
      <c r="E201" s="17"/>
      <c r="F201" s="17"/>
      <c r="G201" s="17"/>
      <c r="H201" s="17"/>
      <c r="I201" s="17"/>
      <c r="J201" s="17"/>
      <c r="K201" s="17"/>
      <c r="L201" s="17"/>
      <c r="M201" s="711"/>
      <c r="N201" s="699"/>
      <c r="O201" s="699"/>
      <c r="P201" s="699"/>
      <c r="Q201" s="699"/>
      <c r="R201" s="699"/>
      <c r="S201" s="699"/>
      <c r="T201" s="699"/>
      <c r="U201" s="17"/>
      <c r="V201" s="17"/>
      <c r="W201" s="17"/>
      <c r="X201" s="17"/>
      <c r="Y201" s="17"/>
      <c r="Z201" s="17"/>
      <c r="AA201" s="17"/>
      <c r="AB201" s="17"/>
      <c r="AC201" s="17"/>
      <c r="AD201" s="17"/>
    </row>
    <row r="202" spans="1:30" ht="15.75" customHeight="1">
      <c r="A202" s="17"/>
      <c r="B202" s="711"/>
      <c r="C202" s="699"/>
      <c r="D202" s="17"/>
      <c r="E202" s="17"/>
      <c r="F202" s="17"/>
      <c r="G202" s="17"/>
      <c r="H202" s="17"/>
      <c r="I202" s="17"/>
      <c r="J202" s="17"/>
      <c r="K202" s="17"/>
      <c r="L202" s="17"/>
      <c r="M202" s="711"/>
      <c r="N202" s="699"/>
      <c r="O202" s="699"/>
      <c r="P202" s="699"/>
      <c r="Q202" s="699"/>
      <c r="R202" s="699"/>
      <c r="S202" s="699"/>
      <c r="T202" s="699"/>
      <c r="U202" s="17"/>
      <c r="V202" s="17"/>
      <c r="W202" s="17"/>
      <c r="X202" s="17"/>
      <c r="Y202" s="17"/>
      <c r="Z202" s="17"/>
      <c r="AA202" s="17"/>
      <c r="AB202" s="17"/>
      <c r="AC202" s="17"/>
      <c r="AD202" s="17"/>
    </row>
    <row r="203" spans="1:30" ht="15.75" customHeight="1">
      <c r="A203" s="17"/>
      <c r="B203" s="711"/>
      <c r="C203" s="699"/>
      <c r="D203" s="17"/>
      <c r="E203" s="17"/>
      <c r="F203" s="17"/>
      <c r="G203" s="17"/>
      <c r="H203" s="17"/>
      <c r="I203" s="17"/>
      <c r="J203" s="17"/>
      <c r="K203" s="17"/>
      <c r="L203" s="17"/>
      <c r="M203" s="711"/>
      <c r="N203" s="699"/>
      <c r="O203" s="699"/>
      <c r="P203" s="699"/>
      <c r="Q203" s="699"/>
      <c r="R203" s="699"/>
      <c r="S203" s="699"/>
      <c r="T203" s="699"/>
      <c r="U203" s="17"/>
      <c r="V203" s="17"/>
      <c r="W203" s="17"/>
      <c r="X203" s="17"/>
      <c r="Y203" s="17"/>
      <c r="Z203" s="17"/>
      <c r="AA203" s="17"/>
      <c r="AB203" s="17"/>
      <c r="AC203" s="17"/>
      <c r="AD203" s="17"/>
    </row>
    <row r="204" spans="1:30" ht="15.75" customHeight="1">
      <c r="A204" s="17"/>
      <c r="B204" s="711"/>
      <c r="C204" s="699"/>
      <c r="D204" s="17"/>
      <c r="E204" s="17"/>
      <c r="F204" s="17"/>
      <c r="G204" s="17"/>
      <c r="H204" s="17"/>
      <c r="I204" s="17"/>
      <c r="J204" s="17"/>
      <c r="K204" s="17"/>
      <c r="L204" s="17"/>
      <c r="M204" s="711"/>
      <c r="N204" s="699"/>
      <c r="O204" s="699"/>
      <c r="P204" s="699"/>
      <c r="Q204" s="699"/>
      <c r="R204" s="699"/>
      <c r="S204" s="699"/>
      <c r="T204" s="699"/>
      <c r="U204" s="17"/>
      <c r="V204" s="17"/>
      <c r="W204" s="17"/>
      <c r="X204" s="17"/>
      <c r="Y204" s="17"/>
      <c r="Z204" s="17"/>
      <c r="AA204" s="17"/>
      <c r="AB204" s="17"/>
      <c r="AC204" s="17"/>
      <c r="AD204" s="17"/>
    </row>
    <row r="205" spans="1:30" ht="15.75" customHeight="1">
      <c r="A205" s="17"/>
      <c r="B205" s="711"/>
      <c r="C205" s="699"/>
      <c r="D205" s="17"/>
      <c r="E205" s="17"/>
      <c r="F205" s="17"/>
      <c r="G205" s="17"/>
      <c r="H205" s="17"/>
      <c r="I205" s="17"/>
      <c r="J205" s="17"/>
      <c r="K205" s="17"/>
      <c r="L205" s="17"/>
      <c r="M205" s="711"/>
      <c r="N205" s="699"/>
      <c r="O205" s="699"/>
      <c r="P205" s="699"/>
      <c r="Q205" s="699"/>
      <c r="R205" s="699"/>
      <c r="S205" s="699"/>
      <c r="T205" s="699"/>
      <c r="U205" s="17"/>
      <c r="V205" s="17"/>
      <c r="W205" s="17"/>
      <c r="X205" s="17"/>
      <c r="Y205" s="17"/>
      <c r="Z205" s="17"/>
      <c r="AA205" s="17"/>
      <c r="AB205" s="17"/>
      <c r="AC205" s="17"/>
      <c r="AD205" s="17"/>
    </row>
    <row r="206" spans="1:30" ht="15.75" customHeight="1">
      <c r="A206" s="17"/>
      <c r="B206" s="711"/>
      <c r="C206" s="699"/>
      <c r="D206" s="17"/>
      <c r="E206" s="17"/>
      <c r="F206" s="17"/>
      <c r="G206" s="17"/>
      <c r="H206" s="17"/>
      <c r="I206" s="17"/>
      <c r="J206" s="17"/>
      <c r="K206" s="17"/>
      <c r="L206" s="17"/>
      <c r="M206" s="711"/>
      <c r="N206" s="699"/>
      <c r="O206" s="699"/>
      <c r="P206" s="699"/>
      <c r="Q206" s="699"/>
      <c r="R206" s="699"/>
      <c r="S206" s="699"/>
      <c r="T206" s="699"/>
      <c r="U206" s="17"/>
      <c r="V206" s="17"/>
      <c r="W206" s="17"/>
      <c r="X206" s="17"/>
      <c r="Y206" s="17"/>
      <c r="Z206" s="17"/>
      <c r="AA206" s="17"/>
      <c r="AB206" s="17"/>
      <c r="AC206" s="17"/>
      <c r="AD206" s="17"/>
    </row>
    <row r="207" spans="1:30" ht="15.75" customHeight="1">
      <c r="A207" s="17"/>
      <c r="B207" s="711"/>
      <c r="C207" s="699"/>
      <c r="D207" s="17"/>
      <c r="E207" s="17"/>
      <c r="F207" s="17"/>
      <c r="G207" s="17"/>
      <c r="H207" s="17"/>
      <c r="I207" s="17"/>
      <c r="J207" s="17"/>
      <c r="K207" s="17"/>
      <c r="L207" s="17"/>
      <c r="M207" s="711"/>
      <c r="N207" s="699"/>
      <c r="O207" s="699"/>
      <c r="P207" s="699"/>
      <c r="Q207" s="699"/>
      <c r="R207" s="699"/>
      <c r="S207" s="699"/>
      <c r="T207" s="699"/>
      <c r="U207" s="17"/>
      <c r="V207" s="17"/>
      <c r="W207" s="17"/>
      <c r="X207" s="17"/>
      <c r="Y207" s="17"/>
      <c r="Z207" s="17"/>
      <c r="AA207" s="17"/>
      <c r="AB207" s="17"/>
      <c r="AC207" s="17"/>
      <c r="AD207" s="17"/>
    </row>
    <row r="208" spans="1:30" ht="15.75" customHeight="1">
      <c r="A208" s="17"/>
      <c r="B208" s="711"/>
      <c r="C208" s="699"/>
      <c r="D208" s="17"/>
      <c r="E208" s="17"/>
      <c r="F208" s="17"/>
      <c r="G208" s="17"/>
      <c r="H208" s="17"/>
      <c r="I208" s="17"/>
      <c r="J208" s="17"/>
      <c r="K208" s="17"/>
      <c r="L208" s="17"/>
      <c r="M208" s="711"/>
      <c r="N208" s="699"/>
      <c r="O208" s="699"/>
      <c r="P208" s="699"/>
      <c r="Q208" s="699"/>
      <c r="R208" s="699"/>
      <c r="S208" s="699"/>
      <c r="T208" s="699"/>
      <c r="U208" s="17"/>
      <c r="V208" s="17"/>
      <c r="W208" s="17"/>
      <c r="X208" s="17"/>
      <c r="Y208" s="17"/>
      <c r="Z208" s="17"/>
      <c r="AA208" s="17"/>
      <c r="AB208" s="17"/>
      <c r="AC208" s="17"/>
      <c r="AD208" s="17"/>
    </row>
    <row r="209" spans="1:30" ht="15.75" customHeight="1">
      <c r="A209" s="17"/>
      <c r="B209" s="711"/>
      <c r="C209" s="699"/>
      <c r="D209" s="17"/>
      <c r="E209" s="17"/>
      <c r="F209" s="17"/>
      <c r="G209" s="17"/>
      <c r="H209" s="17"/>
      <c r="I209" s="17"/>
      <c r="J209" s="17"/>
      <c r="K209" s="17"/>
      <c r="L209" s="17"/>
      <c r="M209" s="711"/>
      <c r="N209" s="699"/>
      <c r="O209" s="699"/>
      <c r="P209" s="699"/>
      <c r="Q209" s="699"/>
      <c r="R209" s="699"/>
      <c r="S209" s="699"/>
      <c r="T209" s="699"/>
      <c r="U209" s="17"/>
      <c r="V209" s="17"/>
      <c r="W209" s="17"/>
      <c r="X209" s="17"/>
      <c r="Y209" s="17"/>
      <c r="Z209" s="17"/>
      <c r="AA209" s="17"/>
      <c r="AB209" s="17"/>
      <c r="AC209" s="17"/>
      <c r="AD209" s="17"/>
    </row>
    <row r="210" spans="1:30" ht="15.75" customHeight="1">
      <c r="A210" s="17"/>
      <c r="B210" s="711"/>
      <c r="C210" s="699"/>
      <c r="D210" s="17"/>
      <c r="E210" s="17"/>
      <c r="F210" s="17"/>
      <c r="G210" s="17"/>
      <c r="H210" s="17"/>
      <c r="I210" s="17"/>
      <c r="J210" s="17"/>
      <c r="K210" s="17"/>
      <c r="L210" s="17"/>
      <c r="M210" s="711"/>
      <c r="N210" s="699"/>
      <c r="O210" s="699"/>
      <c r="P210" s="699"/>
      <c r="Q210" s="699"/>
      <c r="R210" s="699"/>
      <c r="S210" s="699"/>
      <c r="T210" s="699"/>
      <c r="U210" s="17"/>
      <c r="V210" s="17"/>
      <c r="W210" s="17"/>
      <c r="X210" s="17"/>
      <c r="Y210" s="17"/>
      <c r="Z210" s="17"/>
      <c r="AA210" s="17"/>
      <c r="AB210" s="17"/>
      <c r="AC210" s="17"/>
      <c r="AD210" s="17"/>
    </row>
    <row r="211" spans="1:30" ht="15.75" customHeight="1">
      <c r="A211" s="17"/>
      <c r="B211" s="711"/>
      <c r="C211" s="699"/>
      <c r="D211" s="17"/>
      <c r="E211" s="17"/>
      <c r="F211" s="17"/>
      <c r="G211" s="17"/>
      <c r="H211" s="17"/>
      <c r="I211" s="17"/>
      <c r="J211" s="17"/>
      <c r="K211" s="17"/>
      <c r="L211" s="17"/>
      <c r="M211" s="711"/>
      <c r="N211" s="699"/>
      <c r="O211" s="699"/>
      <c r="P211" s="699"/>
      <c r="Q211" s="699"/>
      <c r="R211" s="699"/>
      <c r="S211" s="699"/>
      <c r="T211" s="699"/>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row>
    <row r="325" spans="1:30"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row>
    <row r="326" spans="1:30"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row>
    <row r="327" spans="1:30"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row>
    <row r="328" spans="1:30"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row>
    <row r="329" spans="1:30"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row>
    <row r="330" spans="1: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row>
    <row r="331" spans="1:30"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row>
    <row r="332" spans="1:30"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row>
    <row r="333" spans="1:30"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row>
    <row r="334" spans="1:30"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row>
    <row r="335" spans="1:30"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row>
    <row r="336" spans="1:30"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row>
    <row r="337" spans="1:30"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row>
    <row r="338" spans="1:30"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row>
    <row r="339" spans="1:30"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row>
    <row r="340" spans="1:30"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row>
    <row r="341" spans="1:30"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row>
    <row r="342" spans="1:30"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row>
    <row r="343" spans="1:30"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row>
    <row r="344" spans="1:30"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row>
    <row r="345" spans="1:30"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row>
    <row r="346" spans="1:30"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row>
    <row r="347" spans="1:30"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row>
    <row r="348" spans="1:30" ht="15.75" customHeight="1"/>
    <row r="349" spans="1:30" ht="15.75" customHeight="1"/>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93">
    <mergeCell ref="A1:C1"/>
    <mergeCell ref="E1:H1"/>
    <mergeCell ref="D7:I7"/>
    <mergeCell ref="D8:I8"/>
    <mergeCell ref="A27:F27"/>
    <mergeCell ref="A28:F28"/>
    <mergeCell ref="A29:F29"/>
    <mergeCell ref="A30:F30"/>
    <mergeCell ref="A31:F31"/>
    <mergeCell ref="A33:F33"/>
    <mergeCell ref="H36:J36"/>
    <mergeCell ref="H37:J46"/>
    <mergeCell ref="I49:K49"/>
    <mergeCell ref="I50:K54"/>
    <mergeCell ref="K58:M58"/>
    <mergeCell ref="K59:M101"/>
    <mergeCell ref="J104:N104"/>
    <mergeCell ref="O104:P104"/>
    <mergeCell ref="J105:N130"/>
    <mergeCell ref="O105:P130"/>
    <mergeCell ref="J134:K134"/>
    <mergeCell ref="H134:I134"/>
    <mergeCell ref="H135:I148"/>
    <mergeCell ref="J135:K148"/>
    <mergeCell ref="P159:R159"/>
    <mergeCell ref="P160:R160"/>
    <mergeCell ref="P161:R161"/>
    <mergeCell ref="P162:R162"/>
    <mergeCell ref="M169:O169"/>
    <mergeCell ref="M170:O170"/>
    <mergeCell ref="P163:R163"/>
    <mergeCell ref="P164:R164"/>
    <mergeCell ref="P165:R165"/>
    <mergeCell ref="M167:O167"/>
    <mergeCell ref="P167:T167"/>
    <mergeCell ref="M171:O171"/>
    <mergeCell ref="M172:O172"/>
    <mergeCell ref="M173:O173"/>
    <mergeCell ref="M174:O174"/>
    <mergeCell ref="M192:O192"/>
    <mergeCell ref="M184:O184"/>
    <mergeCell ref="M185:O185"/>
    <mergeCell ref="M186:O186"/>
    <mergeCell ref="M187:O187"/>
    <mergeCell ref="M188:O188"/>
    <mergeCell ref="M189:O189"/>
    <mergeCell ref="M190:O190"/>
    <mergeCell ref="M191:O191"/>
    <mergeCell ref="M193:O193"/>
    <mergeCell ref="M194:O194"/>
    <mergeCell ref="B197:C197"/>
    <mergeCell ref="B198:C198"/>
    <mergeCell ref="B199:C199"/>
    <mergeCell ref="M198:O198"/>
    <mergeCell ref="M199:O199"/>
    <mergeCell ref="M197:O197"/>
    <mergeCell ref="B200:C200"/>
    <mergeCell ref="B201:C201"/>
    <mergeCell ref="M201:O201"/>
    <mergeCell ref="B202:C202"/>
    <mergeCell ref="M202:O202"/>
    <mergeCell ref="M200:O200"/>
    <mergeCell ref="B203:C203"/>
    <mergeCell ref="M203:O203"/>
    <mergeCell ref="M204:O204"/>
    <mergeCell ref="P168:T177"/>
    <mergeCell ref="P180:T180"/>
    <mergeCell ref="P181:T194"/>
    <mergeCell ref="P197:T197"/>
    <mergeCell ref="P198:T211"/>
    <mergeCell ref="M168:O168"/>
    <mergeCell ref="M177:O177"/>
    <mergeCell ref="M175:O175"/>
    <mergeCell ref="M176:O176"/>
    <mergeCell ref="M180:O180"/>
    <mergeCell ref="M181:O181"/>
    <mergeCell ref="M182:O182"/>
    <mergeCell ref="M183:O183"/>
    <mergeCell ref="B204:C204"/>
    <mergeCell ref="B205:C205"/>
    <mergeCell ref="B206:C206"/>
    <mergeCell ref="B207:C207"/>
    <mergeCell ref="B208:C208"/>
    <mergeCell ref="B209:C209"/>
    <mergeCell ref="B210:C210"/>
    <mergeCell ref="B211:C211"/>
    <mergeCell ref="M210:O210"/>
    <mergeCell ref="M211:O211"/>
    <mergeCell ref="M205:O205"/>
    <mergeCell ref="M206:O206"/>
    <mergeCell ref="M207:O207"/>
    <mergeCell ref="M208:O208"/>
    <mergeCell ref="M209:O209"/>
  </mergeCells>
  <conditionalFormatting sqref="I59:I100">
    <cfRule type="containsText" dxfId="29" priority="1" operator="containsText" text="5">
      <formula>NOT(ISERROR(SEARCH(("5"),(I59))))</formula>
    </cfRule>
    <cfRule type="containsText" dxfId="28" priority="2" operator="containsText" text="42">
      <formula>NOT(ISERROR(SEARCH(("42"),(I59))))</formula>
    </cfRule>
    <cfRule type="containsText" dxfId="27" priority="3" operator="containsText" text="Please fill in">
      <formula>NOT(ISERROR(SEARCH(("Please fill in"),(I59))))</formula>
    </cfRule>
  </conditionalFormatting>
  <dataValidations count="4">
    <dataValidation type="list" allowBlank="1" showErrorMessage="1" sqref="D50:D54 H59:H101" xr:uid="{00000000-0002-0000-1C00-000001000000}">
      <formula1>'Piranha ZPR'!TypesOfTrainers</formula1>
    </dataValidation>
    <dataValidation type="list" allowBlank="1" showErrorMessage="1" sqref="B9" xr:uid="{00000000-0002-0000-1C00-000002000000}">
      <formula1>"yes,no"</formula1>
    </dataValidation>
    <dataValidation type="list" allowBlank="1" sqref="G50:G54" xr:uid="{00000000-0002-0000-1C00-000003000000}">
      <formula1>"yes,no"</formula1>
    </dataValidation>
    <dataValidation type="list" allowBlank="1" showErrorMessage="1" sqref="B105:B130" xr:uid="{00000000-0002-0000-1C00-000004000000}">
      <formula1>'Piranha ZPR'!LocationNames</formula1>
    </dataValidation>
  </dataValidations>
  <pageMargins left="0.7" right="0.7" top="0.75" bottom="0.75" header="0" footer="0"/>
  <pageSetup paperSize="9" orientation="portrait"/>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0000000-0002-0000-1C00-000000000000}">
          <x14:formula1>
            <xm:f>Constants!$H$6:$H$12</xm:f>
          </x14:formula1>
          <xm:sqref>B59:B101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59765625" defaultRowHeight="15" customHeight="1"/>
  <cols>
    <col min="1" max="1" width="13.19921875" customWidth="1"/>
    <col min="2" max="2" width="15.5" customWidth="1"/>
    <col min="3" max="3" width="11.69921875" customWidth="1"/>
    <col min="4" max="4" width="15.8984375" customWidth="1"/>
    <col min="5" max="5" width="21.5" customWidth="1"/>
    <col min="6" max="6" width="16.09765625" customWidth="1"/>
    <col min="7" max="7" width="22.19921875" customWidth="1"/>
    <col min="8" max="8" width="12.3984375" customWidth="1"/>
    <col min="9" max="10" width="8.59765625" customWidth="1"/>
    <col min="11" max="11" width="10" customWidth="1"/>
    <col min="12" max="12" width="8.59765625" customWidth="1"/>
    <col min="13" max="13" width="33.69921875" customWidth="1"/>
  </cols>
  <sheetData>
    <row r="1" spans="1:26" ht="13.5" customHeight="1">
      <c r="A1" s="33" t="s">
        <v>127</v>
      </c>
      <c r="B1" s="33" t="s">
        <v>128</v>
      </c>
      <c r="C1" s="33" t="s">
        <v>20</v>
      </c>
      <c r="D1" s="33" t="s">
        <v>129</v>
      </c>
      <c r="E1" s="33" t="s">
        <v>130</v>
      </c>
      <c r="F1" s="33" t="s">
        <v>131</v>
      </c>
      <c r="G1" s="33" t="s">
        <v>7</v>
      </c>
      <c r="H1" s="34" t="s">
        <v>132</v>
      </c>
      <c r="I1" s="23"/>
      <c r="J1" s="23"/>
      <c r="K1" s="689" t="s">
        <v>133</v>
      </c>
      <c r="L1" s="690"/>
      <c r="M1" s="691"/>
      <c r="N1" s="23"/>
      <c r="O1" s="23"/>
      <c r="P1" s="23"/>
      <c r="Q1" s="23"/>
      <c r="R1" s="23"/>
      <c r="S1" s="23"/>
      <c r="T1" s="23"/>
      <c r="U1" s="23"/>
      <c r="V1" s="23"/>
      <c r="W1" s="23"/>
      <c r="X1" s="23"/>
      <c r="Y1" s="23"/>
      <c r="Z1" s="23"/>
    </row>
    <row r="2" spans="1:26" ht="13.5" customHeight="1">
      <c r="A2" s="35" t="s">
        <v>134</v>
      </c>
      <c r="B2" s="36"/>
      <c r="C2" s="36"/>
      <c r="D2" s="36"/>
      <c r="E2" s="36"/>
      <c r="F2" s="36"/>
      <c r="G2" s="37" t="s">
        <v>135</v>
      </c>
      <c r="H2" s="38">
        <v>0</v>
      </c>
      <c r="I2" s="23"/>
      <c r="J2" s="23"/>
      <c r="K2" s="692" t="s">
        <v>136</v>
      </c>
      <c r="L2" s="690"/>
      <c r="M2" s="691"/>
      <c r="N2" s="23"/>
      <c r="O2" s="23"/>
      <c r="P2" s="23"/>
      <c r="Q2" s="23"/>
      <c r="R2" s="23"/>
      <c r="S2" s="23"/>
      <c r="T2" s="23"/>
      <c r="U2" s="23"/>
      <c r="V2" s="23"/>
      <c r="W2" s="23"/>
      <c r="X2" s="23"/>
      <c r="Y2" s="23"/>
      <c r="Z2" s="23"/>
    </row>
    <row r="3" spans="1:26" ht="13.5" customHeight="1">
      <c r="A3" s="35" t="s">
        <v>137</v>
      </c>
      <c r="B3" s="36">
        <v>0</v>
      </c>
      <c r="C3" s="36">
        <v>0</v>
      </c>
      <c r="D3" s="36">
        <v>0</v>
      </c>
      <c r="E3" s="36">
        <v>0</v>
      </c>
      <c r="F3" s="36">
        <v>0</v>
      </c>
      <c r="G3" s="39"/>
      <c r="H3" s="38">
        <v>0</v>
      </c>
      <c r="I3" s="23"/>
      <c r="J3" s="23"/>
      <c r="K3" s="504">
        <v>110</v>
      </c>
      <c r="L3" s="693" t="s">
        <v>138</v>
      </c>
      <c r="M3" s="691"/>
      <c r="N3" s="23"/>
      <c r="O3" s="23"/>
      <c r="P3" s="23"/>
      <c r="Q3" s="23"/>
      <c r="R3" s="23"/>
      <c r="S3" s="23"/>
      <c r="T3" s="23"/>
      <c r="U3" s="23"/>
      <c r="V3" s="23"/>
      <c r="W3" s="23"/>
      <c r="X3" s="23"/>
      <c r="Y3" s="23"/>
      <c r="Z3" s="23"/>
    </row>
    <row r="4" spans="1:26" ht="13.5" customHeight="1">
      <c r="A4" s="35" t="s">
        <v>139</v>
      </c>
      <c r="B4" s="36">
        <v>0</v>
      </c>
      <c r="C4" s="36">
        <v>4</v>
      </c>
      <c r="D4" s="36">
        <v>0</v>
      </c>
      <c r="E4" s="36">
        <v>4</v>
      </c>
      <c r="F4" s="36">
        <v>0</v>
      </c>
      <c r="G4" s="39"/>
      <c r="H4" s="38">
        <v>860</v>
      </c>
      <c r="I4" s="23"/>
      <c r="J4" s="23"/>
      <c r="K4" s="692" t="s">
        <v>140</v>
      </c>
      <c r="L4" s="690"/>
      <c r="M4" s="691"/>
      <c r="N4" s="23"/>
      <c r="O4" s="23"/>
      <c r="P4" s="23"/>
      <c r="Q4" s="23"/>
      <c r="R4" s="23"/>
      <c r="S4" s="23"/>
      <c r="T4" s="23"/>
      <c r="U4" s="23"/>
      <c r="V4" s="23"/>
      <c r="W4" s="23"/>
      <c r="X4" s="23"/>
      <c r="Y4" s="23"/>
      <c r="Z4" s="23"/>
    </row>
    <row r="5" spans="1:26" ht="13.5" customHeight="1">
      <c r="A5" s="35" t="s">
        <v>141</v>
      </c>
      <c r="B5" s="36">
        <v>0</v>
      </c>
      <c r="C5" s="36">
        <v>0</v>
      </c>
      <c r="D5" s="36">
        <v>0</v>
      </c>
      <c r="E5" s="36">
        <v>0</v>
      </c>
      <c r="F5" s="36">
        <v>0</v>
      </c>
      <c r="G5" s="39"/>
      <c r="H5" s="38">
        <v>0</v>
      </c>
      <c r="I5" s="23"/>
      <c r="J5" s="23"/>
      <c r="K5" s="694" t="s">
        <v>142</v>
      </c>
      <c r="L5" s="690"/>
      <c r="M5" s="691"/>
      <c r="N5" s="23"/>
      <c r="O5" s="23"/>
      <c r="P5" s="23"/>
      <c r="Q5" s="23"/>
      <c r="R5" s="23"/>
      <c r="S5" s="23"/>
      <c r="T5" s="23"/>
      <c r="U5" s="23"/>
      <c r="V5" s="23"/>
      <c r="W5" s="23"/>
      <c r="X5" s="23"/>
      <c r="Y5" s="23"/>
      <c r="Z5" s="23"/>
    </row>
    <row r="6" spans="1:26" ht="13.5" customHeight="1">
      <c r="A6" s="35" t="s">
        <v>143</v>
      </c>
      <c r="B6" s="36">
        <v>0</v>
      </c>
      <c r="C6" s="36">
        <v>6</v>
      </c>
      <c r="D6" s="36">
        <v>2</v>
      </c>
      <c r="E6" s="36">
        <v>0</v>
      </c>
      <c r="F6" s="36">
        <v>0</v>
      </c>
      <c r="G6" s="39"/>
      <c r="H6" s="38">
        <v>410</v>
      </c>
      <c r="I6" s="23"/>
      <c r="J6" s="23"/>
      <c r="K6" s="23"/>
      <c r="L6" s="23"/>
      <c r="M6" s="23"/>
      <c r="N6" s="23"/>
      <c r="O6" s="23"/>
      <c r="P6" s="23"/>
      <c r="Q6" s="23"/>
      <c r="R6" s="23"/>
      <c r="S6" s="23"/>
      <c r="T6" s="23"/>
      <c r="U6" s="23"/>
      <c r="V6" s="23"/>
      <c r="W6" s="23"/>
      <c r="X6" s="23"/>
      <c r="Y6" s="23"/>
      <c r="Z6" s="23"/>
    </row>
    <row r="7" spans="1:26" ht="13.5" customHeight="1">
      <c r="A7" s="35" t="s">
        <v>144</v>
      </c>
      <c r="B7" s="36">
        <v>0</v>
      </c>
      <c r="C7" s="36">
        <v>5</v>
      </c>
      <c r="D7" s="36">
        <v>4</v>
      </c>
      <c r="E7" s="36">
        <v>2</v>
      </c>
      <c r="F7" s="36">
        <v>0</v>
      </c>
      <c r="G7" s="39"/>
      <c r="H7" s="38">
        <v>800</v>
      </c>
      <c r="I7" s="23"/>
      <c r="J7" s="23"/>
      <c r="K7" s="23"/>
      <c r="L7" s="23"/>
      <c r="M7" s="23"/>
      <c r="N7" s="23"/>
      <c r="O7" s="23"/>
      <c r="P7" s="23"/>
      <c r="Q7" s="23"/>
      <c r="R7" s="23"/>
      <c r="S7" s="23"/>
      <c r="T7" s="23"/>
      <c r="U7" s="23"/>
      <c r="V7" s="23"/>
      <c r="W7" s="23"/>
      <c r="X7" s="23"/>
      <c r="Y7" s="23"/>
      <c r="Z7" s="23"/>
    </row>
    <row r="8" spans="1:26" ht="13.5" customHeight="1">
      <c r="A8" s="35" t="s">
        <v>145</v>
      </c>
      <c r="B8" s="36">
        <v>1</v>
      </c>
      <c r="C8" s="36">
        <v>4</v>
      </c>
      <c r="D8" s="36">
        <v>1</v>
      </c>
      <c r="E8" s="36">
        <v>0</v>
      </c>
      <c r="F8" s="36">
        <v>0</v>
      </c>
      <c r="G8" s="39"/>
      <c r="H8" s="38">
        <v>255</v>
      </c>
      <c r="I8" s="23"/>
      <c r="J8" s="23"/>
      <c r="K8" s="23"/>
      <c r="L8" s="23"/>
      <c r="M8" s="23"/>
      <c r="N8" s="23"/>
      <c r="O8" s="23"/>
      <c r="P8" s="23"/>
      <c r="Q8" s="23"/>
      <c r="R8" s="23"/>
      <c r="S8" s="23"/>
      <c r="T8" s="23"/>
      <c r="U8" s="23"/>
      <c r="V8" s="23"/>
      <c r="W8" s="23"/>
      <c r="X8" s="23"/>
      <c r="Y8" s="23"/>
      <c r="Z8" s="23"/>
    </row>
    <row r="9" spans="1:26" ht="13.5" customHeight="1">
      <c r="A9" s="35" t="s">
        <v>146</v>
      </c>
      <c r="B9" s="36">
        <v>6</v>
      </c>
      <c r="C9" s="36">
        <v>1</v>
      </c>
      <c r="D9" s="36">
        <v>2</v>
      </c>
      <c r="E9" s="36">
        <v>0</v>
      </c>
      <c r="F9" s="36">
        <v>0</v>
      </c>
      <c r="G9" s="40" t="s">
        <v>147</v>
      </c>
      <c r="H9" s="38">
        <v>160</v>
      </c>
      <c r="I9" s="23"/>
      <c r="J9" s="23"/>
      <c r="K9" s="23"/>
      <c r="L9" s="23"/>
      <c r="M9" s="23"/>
      <c r="N9" s="23"/>
      <c r="O9" s="23"/>
      <c r="P9" s="23"/>
      <c r="Q9" s="23"/>
      <c r="R9" s="23"/>
      <c r="S9" s="23"/>
      <c r="T9" s="23"/>
      <c r="U9" s="23"/>
      <c r="V9" s="23"/>
      <c r="W9" s="23"/>
      <c r="X9" s="23"/>
      <c r="Y9" s="23"/>
      <c r="Z9" s="23"/>
    </row>
    <row r="10" spans="1:26" ht="13.5" customHeight="1">
      <c r="A10" s="35" t="s">
        <v>148</v>
      </c>
      <c r="B10" s="36">
        <v>0</v>
      </c>
      <c r="C10" s="36">
        <v>8</v>
      </c>
      <c r="D10" s="36">
        <v>3</v>
      </c>
      <c r="E10" s="36">
        <v>7</v>
      </c>
      <c r="F10" s="36">
        <v>2</v>
      </c>
      <c r="G10" s="39"/>
      <c r="H10" s="38">
        <v>1940</v>
      </c>
      <c r="I10" s="23"/>
      <c r="J10" s="23"/>
      <c r="K10" s="23"/>
      <c r="L10" s="23"/>
      <c r="M10" s="23"/>
      <c r="N10" s="23"/>
      <c r="O10" s="23"/>
      <c r="P10" s="23"/>
      <c r="Q10" s="23"/>
      <c r="R10" s="23"/>
      <c r="S10" s="23"/>
      <c r="T10" s="23"/>
      <c r="U10" s="23"/>
      <c r="V10" s="23"/>
      <c r="W10" s="23"/>
      <c r="X10" s="23"/>
      <c r="Y10" s="23"/>
      <c r="Z10" s="23"/>
    </row>
    <row r="11" spans="1:26" ht="13.5" customHeight="1">
      <c r="A11" s="35" t="s">
        <v>149</v>
      </c>
      <c r="B11" s="36"/>
      <c r="C11" s="36"/>
      <c r="D11" s="36"/>
      <c r="E11" s="36"/>
      <c r="F11" s="36"/>
      <c r="G11" s="37" t="s">
        <v>135</v>
      </c>
      <c r="H11" s="38">
        <v>0</v>
      </c>
      <c r="I11" s="23"/>
      <c r="J11" s="23"/>
      <c r="K11" s="23"/>
      <c r="L11" s="23"/>
      <c r="M11" s="23"/>
      <c r="N11" s="23"/>
      <c r="O11" s="23"/>
      <c r="P11" s="23"/>
      <c r="Q11" s="23"/>
      <c r="R11" s="23"/>
      <c r="S11" s="23"/>
      <c r="T11" s="23"/>
      <c r="U11" s="23"/>
      <c r="V11" s="23"/>
      <c r="W11" s="23"/>
      <c r="X11" s="23"/>
      <c r="Y11" s="23"/>
      <c r="Z11" s="23"/>
    </row>
    <row r="12" spans="1:26" ht="13.5" customHeight="1">
      <c r="A12" s="35" t="s">
        <v>150</v>
      </c>
      <c r="B12" s="36">
        <v>2</v>
      </c>
      <c r="C12" s="36">
        <v>4</v>
      </c>
      <c r="D12" s="36">
        <v>2</v>
      </c>
      <c r="E12" s="36">
        <v>21</v>
      </c>
      <c r="F12" s="36">
        <v>9</v>
      </c>
      <c r="G12" s="39"/>
      <c r="H12" s="38">
        <v>4765</v>
      </c>
      <c r="I12" s="23"/>
      <c r="J12" s="23"/>
      <c r="K12" s="23"/>
      <c r="L12" s="23"/>
      <c r="M12" s="23"/>
      <c r="N12" s="23"/>
      <c r="O12" s="23"/>
      <c r="P12" s="23"/>
      <c r="Q12" s="23"/>
      <c r="R12" s="23"/>
      <c r="S12" s="23"/>
      <c r="T12" s="23"/>
      <c r="U12" s="23"/>
      <c r="V12" s="23"/>
      <c r="W12" s="23"/>
      <c r="X12" s="23"/>
      <c r="Y12" s="23"/>
      <c r="Z12" s="23"/>
    </row>
    <row r="13" spans="1:26" ht="13.5" customHeight="1">
      <c r="A13" s="35" t="s">
        <v>151</v>
      </c>
      <c r="B13" s="36">
        <v>0</v>
      </c>
      <c r="C13" s="36">
        <v>11</v>
      </c>
      <c r="D13" s="36">
        <v>0</v>
      </c>
      <c r="E13" s="36">
        <v>0</v>
      </c>
      <c r="F13" s="36">
        <v>0</v>
      </c>
      <c r="G13" s="39"/>
      <c r="H13" s="38">
        <v>550</v>
      </c>
      <c r="I13" s="23"/>
      <c r="J13" s="23"/>
      <c r="K13" s="23"/>
      <c r="L13" s="23"/>
      <c r="M13" s="23"/>
      <c r="N13" s="23"/>
      <c r="O13" s="23"/>
      <c r="P13" s="23"/>
      <c r="Q13" s="23"/>
      <c r="R13" s="23"/>
      <c r="S13" s="23"/>
      <c r="T13" s="23"/>
      <c r="U13" s="23"/>
      <c r="V13" s="23"/>
      <c r="W13" s="23"/>
      <c r="X13" s="23"/>
      <c r="Y13" s="23"/>
      <c r="Z13" s="23"/>
    </row>
    <row r="14" spans="1:26" ht="13.5" customHeight="1">
      <c r="A14" s="35" t="s">
        <v>152</v>
      </c>
      <c r="B14" s="36">
        <v>0</v>
      </c>
      <c r="C14" s="36">
        <v>2</v>
      </c>
      <c r="D14" s="36">
        <v>1</v>
      </c>
      <c r="E14" s="36">
        <v>0</v>
      </c>
      <c r="F14" s="36">
        <v>0</v>
      </c>
      <c r="G14" s="39"/>
      <c r="H14" s="38">
        <v>155</v>
      </c>
      <c r="I14" s="23"/>
      <c r="J14" s="23"/>
      <c r="K14" s="23"/>
      <c r="L14" s="23"/>
      <c r="M14" s="23"/>
      <c r="N14" s="23"/>
      <c r="O14" s="23"/>
      <c r="P14" s="23"/>
      <c r="Q14" s="23"/>
      <c r="R14" s="23"/>
      <c r="S14" s="23"/>
      <c r="T14" s="23"/>
      <c r="U14" s="23"/>
      <c r="V14" s="23"/>
      <c r="W14" s="23"/>
      <c r="X14" s="23"/>
      <c r="Y14" s="23"/>
      <c r="Z14" s="23"/>
    </row>
    <row r="15" spans="1:26" ht="13.5" customHeight="1">
      <c r="A15" s="35" t="s">
        <v>153</v>
      </c>
      <c r="B15" s="36">
        <v>0</v>
      </c>
      <c r="C15" s="36">
        <v>1</v>
      </c>
      <c r="D15" s="36">
        <v>0</v>
      </c>
      <c r="E15" s="36">
        <v>0</v>
      </c>
      <c r="F15" s="36">
        <v>0</v>
      </c>
      <c r="G15" s="39"/>
      <c r="H15" s="38">
        <v>50</v>
      </c>
      <c r="I15" s="23"/>
      <c r="J15" s="23"/>
      <c r="K15" s="23"/>
      <c r="L15" s="23"/>
      <c r="M15" s="23"/>
      <c r="N15" s="23"/>
      <c r="O15" s="23"/>
      <c r="P15" s="23"/>
      <c r="Q15" s="23"/>
      <c r="R15" s="23"/>
      <c r="S15" s="23"/>
      <c r="T15" s="23"/>
      <c r="U15" s="23"/>
      <c r="V15" s="23"/>
      <c r="W15" s="23"/>
      <c r="X15" s="23"/>
      <c r="Y15" s="23"/>
      <c r="Z15" s="23"/>
    </row>
    <row r="16" spans="1:26" ht="13.5" customHeight="1">
      <c r="A16" s="35" t="s">
        <v>154</v>
      </c>
      <c r="B16" s="36"/>
      <c r="C16" s="36"/>
      <c r="D16" s="36"/>
      <c r="E16" s="36"/>
      <c r="F16" s="36"/>
      <c r="G16" s="37" t="s">
        <v>135</v>
      </c>
      <c r="H16" s="38">
        <v>0</v>
      </c>
      <c r="I16" s="23"/>
      <c r="J16" s="23"/>
      <c r="K16" s="23"/>
      <c r="L16" s="23"/>
      <c r="M16" s="23"/>
      <c r="N16" s="23"/>
      <c r="O16" s="23"/>
      <c r="P16" s="23"/>
      <c r="Q16" s="23"/>
      <c r="R16" s="23"/>
      <c r="S16" s="23"/>
      <c r="T16" s="23"/>
      <c r="U16" s="23"/>
      <c r="V16" s="23"/>
      <c r="W16" s="23"/>
      <c r="X16" s="23"/>
      <c r="Y16" s="23"/>
      <c r="Z16" s="23"/>
    </row>
    <row r="17" spans="1:26" ht="13.5" customHeight="1">
      <c r="A17" s="35" t="s">
        <v>155</v>
      </c>
      <c r="B17" s="36">
        <v>0</v>
      </c>
      <c r="C17" s="36">
        <v>5</v>
      </c>
      <c r="D17" s="36">
        <v>0</v>
      </c>
      <c r="E17" s="36">
        <v>0</v>
      </c>
      <c r="F17" s="36">
        <v>0</v>
      </c>
      <c r="G17" s="39"/>
      <c r="H17" s="38">
        <v>250</v>
      </c>
      <c r="I17" s="23"/>
      <c r="J17" s="23"/>
      <c r="K17" s="23"/>
      <c r="L17" s="23"/>
      <c r="M17" s="23"/>
      <c r="N17" s="23"/>
      <c r="O17" s="23"/>
      <c r="P17" s="23"/>
      <c r="Q17" s="23"/>
      <c r="R17" s="23"/>
      <c r="S17" s="23"/>
      <c r="T17" s="23"/>
      <c r="U17" s="23"/>
      <c r="V17" s="23"/>
      <c r="W17" s="23"/>
      <c r="X17" s="23"/>
      <c r="Y17" s="23"/>
      <c r="Z17" s="23"/>
    </row>
    <row r="18" spans="1:26" ht="13.5" customHeight="1">
      <c r="A18" s="35" t="s">
        <v>156</v>
      </c>
      <c r="B18" s="36">
        <v>5</v>
      </c>
      <c r="C18" s="36">
        <v>9</v>
      </c>
      <c r="D18" s="36">
        <v>0</v>
      </c>
      <c r="E18" s="36">
        <v>0</v>
      </c>
      <c r="F18" s="36">
        <v>0</v>
      </c>
      <c r="G18" s="39" t="s">
        <v>157</v>
      </c>
      <c r="H18" s="38">
        <v>450</v>
      </c>
      <c r="J18" s="23"/>
      <c r="K18" s="23"/>
      <c r="L18" s="23"/>
      <c r="M18" s="23"/>
      <c r="N18" s="23"/>
      <c r="O18" s="23"/>
      <c r="P18" s="23"/>
      <c r="Q18" s="23"/>
      <c r="R18" s="23"/>
      <c r="S18" s="23"/>
      <c r="T18" s="23"/>
      <c r="U18" s="23"/>
      <c r="V18" s="23"/>
      <c r="W18" s="23"/>
      <c r="X18" s="23"/>
      <c r="Y18" s="23"/>
      <c r="Z18" s="23"/>
    </row>
    <row r="19" spans="1:26" ht="13.5" customHeight="1">
      <c r="A19" s="35" t="s">
        <v>158</v>
      </c>
      <c r="B19" s="36">
        <v>7</v>
      </c>
      <c r="C19" s="36">
        <v>2</v>
      </c>
      <c r="D19" s="36">
        <v>1</v>
      </c>
      <c r="E19" s="36">
        <v>0</v>
      </c>
      <c r="F19" s="36">
        <v>0</v>
      </c>
      <c r="G19" s="39"/>
      <c r="H19" s="38">
        <v>155</v>
      </c>
      <c r="I19" s="23"/>
      <c r="J19" s="23"/>
      <c r="K19" s="23"/>
      <c r="L19" s="23"/>
      <c r="M19" s="23"/>
      <c r="N19" s="23"/>
      <c r="O19" s="23"/>
      <c r="P19" s="23"/>
      <c r="Q19" s="23"/>
      <c r="R19" s="23"/>
      <c r="S19" s="23"/>
      <c r="T19" s="23"/>
      <c r="U19" s="23"/>
      <c r="V19" s="23"/>
      <c r="W19" s="23"/>
      <c r="X19" s="23"/>
      <c r="Y19" s="23"/>
      <c r="Z19" s="23"/>
    </row>
    <row r="20" spans="1:26" ht="13.5" customHeight="1">
      <c r="A20" s="35" t="s">
        <v>159</v>
      </c>
      <c r="B20" s="36">
        <v>0</v>
      </c>
      <c r="C20" s="36">
        <v>30</v>
      </c>
      <c r="D20" s="36">
        <v>2</v>
      </c>
      <c r="E20" s="36">
        <v>0</v>
      </c>
      <c r="F20" s="36">
        <v>0</v>
      </c>
      <c r="G20" s="39"/>
      <c r="H20" s="38">
        <v>1610</v>
      </c>
      <c r="I20" s="23"/>
      <c r="J20" s="23"/>
      <c r="K20" s="23"/>
      <c r="L20" s="23"/>
      <c r="M20" s="23"/>
      <c r="N20" s="23"/>
      <c r="O20" s="23"/>
      <c r="P20" s="23"/>
      <c r="Q20" s="23"/>
      <c r="R20" s="23"/>
      <c r="S20" s="23"/>
      <c r="T20" s="23"/>
      <c r="U20" s="23"/>
      <c r="V20" s="23"/>
      <c r="W20" s="23"/>
      <c r="X20" s="23"/>
      <c r="Y20" s="23"/>
      <c r="Z20" s="23"/>
    </row>
    <row r="21" spans="1:26" ht="13.5" customHeight="1">
      <c r="A21" s="35" t="s">
        <v>160</v>
      </c>
      <c r="B21" s="36">
        <v>0</v>
      </c>
      <c r="C21" s="36">
        <v>1</v>
      </c>
      <c r="D21" s="36">
        <v>0</v>
      </c>
      <c r="E21" s="36">
        <v>1</v>
      </c>
      <c r="F21" s="36">
        <v>1</v>
      </c>
      <c r="G21" s="39"/>
      <c r="H21" s="38">
        <v>325</v>
      </c>
      <c r="I21" s="23"/>
      <c r="J21" s="23"/>
      <c r="K21" s="23"/>
      <c r="L21" s="23"/>
      <c r="M21" s="23"/>
      <c r="N21" s="23"/>
      <c r="O21" s="23"/>
      <c r="P21" s="23"/>
      <c r="Q21" s="23"/>
      <c r="R21" s="23"/>
      <c r="S21" s="23"/>
      <c r="T21" s="23"/>
      <c r="U21" s="23"/>
      <c r="V21" s="23"/>
      <c r="W21" s="23"/>
      <c r="X21" s="23"/>
      <c r="Y21" s="23"/>
      <c r="Z21" s="23"/>
    </row>
    <row r="22" spans="1:26" ht="13.5" customHeight="1">
      <c r="A22" s="35" t="s">
        <v>161</v>
      </c>
      <c r="B22" s="36">
        <v>1</v>
      </c>
      <c r="C22" s="36">
        <v>1</v>
      </c>
      <c r="D22" s="36">
        <v>0</v>
      </c>
      <c r="E22" s="36">
        <v>0</v>
      </c>
      <c r="F22" s="36">
        <v>0</v>
      </c>
      <c r="G22" s="39"/>
      <c r="H22" s="38">
        <v>50</v>
      </c>
      <c r="I22" s="23"/>
      <c r="J22" s="23"/>
      <c r="K22" s="23"/>
      <c r="L22" s="23"/>
      <c r="M22" s="23"/>
      <c r="N22" s="23"/>
      <c r="O22" s="23"/>
      <c r="P22" s="23"/>
      <c r="Q22" s="23"/>
      <c r="R22" s="23"/>
      <c r="S22" s="23"/>
      <c r="T22" s="23"/>
      <c r="U22" s="23"/>
      <c r="V22" s="23"/>
      <c r="W22" s="23"/>
      <c r="X22" s="23"/>
      <c r="Y22" s="23"/>
      <c r="Z22" s="23"/>
    </row>
    <row r="23" spans="1:26" ht="13.5" customHeight="1">
      <c r="A23" s="35" t="s">
        <v>162</v>
      </c>
      <c r="B23" s="36">
        <v>0</v>
      </c>
      <c r="C23" s="36">
        <v>0</v>
      </c>
      <c r="D23" s="36">
        <v>0</v>
      </c>
      <c r="E23" s="36">
        <v>0</v>
      </c>
      <c r="F23" s="36">
        <v>1</v>
      </c>
      <c r="G23" s="39"/>
      <c r="H23" s="38">
        <v>110</v>
      </c>
      <c r="I23" s="23"/>
      <c r="J23" s="23"/>
      <c r="K23" s="23"/>
      <c r="L23" s="23"/>
      <c r="M23" s="23"/>
      <c r="N23" s="23"/>
      <c r="O23" s="23"/>
      <c r="P23" s="23"/>
      <c r="Q23" s="23"/>
      <c r="R23" s="23"/>
      <c r="S23" s="23"/>
      <c r="T23" s="23"/>
      <c r="U23" s="23"/>
      <c r="V23" s="23"/>
      <c r="W23" s="23"/>
      <c r="X23" s="23"/>
      <c r="Y23" s="23"/>
      <c r="Z23" s="23"/>
    </row>
    <row r="24" spans="1:26" ht="13.5" customHeight="1">
      <c r="A24" s="35" t="s">
        <v>163</v>
      </c>
      <c r="B24" s="36"/>
      <c r="C24" s="36"/>
      <c r="D24" s="36"/>
      <c r="E24" s="36"/>
      <c r="F24" s="36"/>
      <c r="G24" s="37"/>
      <c r="H24" s="38">
        <v>0</v>
      </c>
      <c r="I24" s="23"/>
      <c r="J24" s="23"/>
      <c r="K24" s="23"/>
      <c r="L24" s="23"/>
      <c r="M24" s="23"/>
      <c r="N24" s="23"/>
      <c r="O24" s="23"/>
      <c r="P24" s="23"/>
      <c r="Q24" s="23"/>
      <c r="R24" s="23"/>
      <c r="S24" s="23"/>
      <c r="T24" s="23"/>
      <c r="U24" s="23"/>
      <c r="V24" s="23"/>
      <c r="W24" s="23"/>
      <c r="X24" s="23"/>
      <c r="Y24" s="23"/>
      <c r="Z24" s="23"/>
    </row>
    <row r="25" spans="1:26" ht="13.5" customHeight="1">
      <c r="A25" s="35" t="s">
        <v>164</v>
      </c>
      <c r="B25" s="36">
        <v>0</v>
      </c>
      <c r="C25" s="36">
        <v>12</v>
      </c>
      <c r="D25" s="36">
        <v>4</v>
      </c>
      <c r="E25" s="36">
        <v>0</v>
      </c>
      <c r="F25" s="36">
        <v>1</v>
      </c>
      <c r="G25" s="40" t="s">
        <v>165</v>
      </c>
      <c r="H25" s="38">
        <v>930</v>
      </c>
      <c r="I25" s="23"/>
      <c r="J25" s="23"/>
      <c r="K25" s="23"/>
      <c r="L25" s="23"/>
      <c r="M25" s="23"/>
      <c r="N25" s="23"/>
      <c r="O25" s="23"/>
      <c r="P25" s="23"/>
      <c r="Q25" s="23"/>
      <c r="R25" s="23"/>
      <c r="S25" s="23"/>
      <c r="T25" s="23"/>
      <c r="U25" s="23"/>
      <c r="V25" s="23"/>
      <c r="W25" s="23"/>
      <c r="X25" s="23"/>
      <c r="Y25" s="23"/>
      <c r="Z25" s="23"/>
    </row>
    <row r="26" spans="1:26" ht="13.5" customHeight="1">
      <c r="A26" s="35" t="s">
        <v>166</v>
      </c>
      <c r="B26" s="36">
        <v>0</v>
      </c>
      <c r="C26" s="36">
        <v>0</v>
      </c>
      <c r="D26" s="36">
        <v>2</v>
      </c>
      <c r="E26" s="36">
        <v>0</v>
      </c>
      <c r="F26" s="36">
        <v>0</v>
      </c>
      <c r="G26" s="39"/>
      <c r="H26" s="38">
        <v>110</v>
      </c>
      <c r="I26" s="23"/>
      <c r="J26" s="23"/>
      <c r="K26" s="23"/>
      <c r="L26" s="23"/>
      <c r="M26" s="23"/>
      <c r="N26" s="23"/>
      <c r="O26" s="23"/>
      <c r="P26" s="23"/>
      <c r="Q26" s="23"/>
      <c r="R26" s="23"/>
      <c r="S26" s="23"/>
      <c r="T26" s="23"/>
      <c r="U26" s="23"/>
      <c r="V26" s="23"/>
      <c r="W26" s="23"/>
      <c r="X26" s="23"/>
      <c r="Y26" s="23"/>
      <c r="Z26" s="23"/>
    </row>
    <row r="27" spans="1:26" ht="13.5" customHeight="1">
      <c r="A27" s="35" t="s">
        <v>167</v>
      </c>
      <c r="B27" s="36">
        <v>0</v>
      </c>
      <c r="C27" s="36">
        <v>19</v>
      </c>
      <c r="D27" s="36">
        <v>1</v>
      </c>
      <c r="E27" s="36">
        <v>1</v>
      </c>
      <c r="F27" s="36">
        <v>1</v>
      </c>
      <c r="G27" s="39"/>
      <c r="H27" s="38">
        <v>1280</v>
      </c>
      <c r="I27" s="23"/>
      <c r="J27" s="23"/>
      <c r="K27" s="23"/>
      <c r="L27" s="23"/>
      <c r="M27" s="23"/>
      <c r="N27" s="23"/>
      <c r="O27" s="23"/>
      <c r="P27" s="23"/>
      <c r="Q27" s="23"/>
      <c r="R27" s="23"/>
      <c r="S27" s="23"/>
      <c r="T27" s="23"/>
      <c r="U27" s="23"/>
      <c r="V27" s="23"/>
      <c r="W27" s="23"/>
      <c r="X27" s="23"/>
      <c r="Y27" s="23"/>
      <c r="Z27" s="23"/>
    </row>
    <row r="28" spans="1:26" ht="13.5" customHeight="1">
      <c r="A28" s="35" t="s">
        <v>168</v>
      </c>
      <c r="B28" s="36"/>
      <c r="C28" s="36"/>
      <c r="D28" s="36"/>
      <c r="E28" s="36"/>
      <c r="F28" s="36"/>
      <c r="G28" s="37" t="s">
        <v>135</v>
      </c>
      <c r="H28" s="38">
        <v>0</v>
      </c>
      <c r="I28" s="23"/>
      <c r="J28" s="23"/>
      <c r="K28" s="23"/>
      <c r="L28" s="23"/>
      <c r="M28" s="23"/>
      <c r="N28" s="23"/>
      <c r="O28" s="23"/>
      <c r="P28" s="23"/>
      <c r="Q28" s="23"/>
      <c r="R28" s="23"/>
      <c r="S28" s="23"/>
      <c r="T28" s="23"/>
      <c r="U28" s="23"/>
      <c r="V28" s="23"/>
      <c r="W28" s="23"/>
      <c r="X28" s="23"/>
      <c r="Y28" s="23"/>
      <c r="Z28" s="23"/>
    </row>
    <row r="29" spans="1:26" ht="13.5" customHeight="1">
      <c r="A29" s="35" t="s">
        <v>169</v>
      </c>
      <c r="B29" s="36">
        <v>0</v>
      </c>
      <c r="C29" s="36">
        <v>0</v>
      </c>
      <c r="D29" s="36">
        <v>0</v>
      </c>
      <c r="E29" s="36">
        <v>1</v>
      </c>
      <c r="F29" s="36">
        <v>2</v>
      </c>
      <c r="G29" s="39"/>
      <c r="H29" s="38">
        <v>385</v>
      </c>
      <c r="I29" s="23"/>
      <c r="J29" s="23"/>
      <c r="K29" s="23"/>
      <c r="L29" s="23"/>
      <c r="M29" s="23"/>
      <c r="N29" s="23"/>
      <c r="O29" s="23"/>
      <c r="P29" s="23"/>
      <c r="Q29" s="23"/>
      <c r="R29" s="23"/>
      <c r="S29" s="23"/>
      <c r="T29" s="23"/>
      <c r="U29" s="23"/>
      <c r="V29" s="23"/>
      <c r="W29" s="23"/>
      <c r="X29" s="23"/>
      <c r="Y29" s="23"/>
      <c r="Z29" s="23"/>
    </row>
    <row r="30" spans="1:26" ht="13.5" customHeight="1">
      <c r="A30" s="35" t="s">
        <v>170</v>
      </c>
      <c r="B30" s="36">
        <v>0</v>
      </c>
      <c r="C30" s="36">
        <v>0</v>
      </c>
      <c r="D30" s="36">
        <v>0</v>
      </c>
      <c r="E30" s="36">
        <v>0</v>
      </c>
      <c r="F30" s="36">
        <v>0</v>
      </c>
      <c r="G30" s="39"/>
      <c r="H30" s="38">
        <v>0</v>
      </c>
      <c r="I30" s="23"/>
      <c r="J30" s="23"/>
      <c r="K30" s="23"/>
      <c r="L30" s="23"/>
      <c r="M30" s="23"/>
      <c r="N30" s="23"/>
      <c r="O30" s="23"/>
      <c r="P30" s="23"/>
      <c r="Q30" s="23"/>
      <c r="R30" s="23"/>
      <c r="S30" s="23"/>
      <c r="T30" s="23"/>
      <c r="U30" s="23"/>
      <c r="V30" s="23"/>
      <c r="W30" s="23"/>
      <c r="X30" s="23"/>
      <c r="Y30" s="23"/>
      <c r="Z30" s="23"/>
    </row>
    <row r="31" spans="1:26" ht="13.5" customHeight="1">
      <c r="A31" s="35" t="s">
        <v>171</v>
      </c>
      <c r="B31" s="36"/>
      <c r="C31" s="36"/>
      <c r="D31" s="36"/>
      <c r="E31" s="36"/>
      <c r="F31" s="36"/>
      <c r="G31" s="37" t="s">
        <v>135</v>
      </c>
      <c r="H31" s="38">
        <v>0</v>
      </c>
      <c r="I31" s="23"/>
      <c r="J31" s="23"/>
      <c r="K31" s="23"/>
      <c r="L31" s="23"/>
      <c r="M31" s="23"/>
      <c r="N31" s="23"/>
      <c r="O31" s="23"/>
      <c r="P31" s="23"/>
      <c r="Q31" s="23"/>
      <c r="R31" s="23"/>
      <c r="S31" s="23"/>
      <c r="T31" s="23"/>
      <c r="U31" s="23"/>
      <c r="V31" s="23"/>
      <c r="W31" s="23"/>
      <c r="X31" s="23"/>
      <c r="Y31" s="23"/>
      <c r="Z31" s="23"/>
    </row>
    <row r="32" spans="1:26" ht="13.5" customHeight="1">
      <c r="A32" s="35" t="s">
        <v>172</v>
      </c>
      <c r="B32" s="36">
        <v>0</v>
      </c>
      <c r="C32" s="36">
        <v>0</v>
      </c>
      <c r="D32" s="36">
        <v>0</v>
      </c>
      <c r="E32" s="36">
        <v>0</v>
      </c>
      <c r="F32" s="36">
        <v>0</v>
      </c>
      <c r="G32" s="39"/>
      <c r="H32" s="38">
        <v>0</v>
      </c>
      <c r="I32" s="23"/>
      <c r="J32" s="23"/>
      <c r="K32" s="23"/>
      <c r="L32" s="23"/>
      <c r="M32" s="23"/>
      <c r="N32" s="23"/>
      <c r="O32" s="23"/>
      <c r="P32" s="23"/>
      <c r="Q32" s="23"/>
      <c r="R32" s="23"/>
      <c r="S32" s="23"/>
      <c r="T32" s="23"/>
      <c r="U32" s="23"/>
      <c r="V32" s="23"/>
      <c r="W32" s="23"/>
      <c r="X32" s="23"/>
      <c r="Y32" s="23"/>
      <c r="Z32" s="23"/>
    </row>
    <row r="33" spans="1:26" ht="13.5" customHeight="1">
      <c r="A33" s="35" t="s">
        <v>173</v>
      </c>
      <c r="B33" s="36">
        <v>0</v>
      </c>
      <c r="C33" s="36">
        <v>7</v>
      </c>
      <c r="D33" s="36">
        <v>9</v>
      </c>
      <c r="E33" s="36">
        <v>1</v>
      </c>
      <c r="F33" s="36">
        <v>1</v>
      </c>
      <c r="G33" s="39"/>
      <c r="H33" s="38">
        <v>1120</v>
      </c>
      <c r="I33" s="23"/>
      <c r="J33" s="23"/>
      <c r="K33" s="23"/>
      <c r="L33" s="23"/>
      <c r="M33" s="23"/>
      <c r="N33" s="23"/>
      <c r="O33" s="23"/>
      <c r="P33" s="23"/>
      <c r="Q33" s="23"/>
      <c r="R33" s="23"/>
      <c r="S33" s="23"/>
      <c r="T33" s="23"/>
      <c r="U33" s="23"/>
      <c r="V33" s="23"/>
      <c r="W33" s="23"/>
      <c r="X33" s="23"/>
      <c r="Y33" s="23"/>
      <c r="Z33" s="23"/>
    </row>
    <row r="34" spans="1:26" ht="13.5" customHeight="1">
      <c r="A34" s="35" t="s">
        <v>174</v>
      </c>
      <c r="B34" s="36"/>
      <c r="C34" s="36"/>
      <c r="D34" s="36"/>
      <c r="E34" s="36"/>
      <c r="F34" s="36"/>
      <c r="G34" s="37" t="s">
        <v>135</v>
      </c>
      <c r="H34" s="38">
        <v>0</v>
      </c>
      <c r="I34" s="23"/>
      <c r="J34" s="23"/>
      <c r="K34" s="23"/>
      <c r="L34" s="23"/>
      <c r="M34" s="23"/>
      <c r="N34" s="23"/>
      <c r="O34" s="23"/>
      <c r="P34" s="23"/>
      <c r="Q34" s="23"/>
      <c r="R34" s="23"/>
      <c r="S34" s="23"/>
      <c r="T34" s="23"/>
      <c r="U34" s="23"/>
      <c r="V34" s="23"/>
      <c r="W34" s="23"/>
      <c r="X34" s="23"/>
      <c r="Y34" s="23"/>
      <c r="Z34" s="23"/>
    </row>
    <row r="35" spans="1:26" ht="13.5" customHeight="1">
      <c r="A35" s="35" t="s">
        <v>175</v>
      </c>
      <c r="B35" s="36">
        <v>0</v>
      </c>
      <c r="C35" s="36">
        <v>1</v>
      </c>
      <c r="D35" s="36">
        <v>1</v>
      </c>
      <c r="E35" s="36">
        <v>3</v>
      </c>
      <c r="F35" s="36">
        <v>1</v>
      </c>
      <c r="G35" s="39"/>
      <c r="H35" s="38">
        <v>710</v>
      </c>
      <c r="I35" s="23"/>
      <c r="J35" s="23"/>
      <c r="K35" s="23"/>
      <c r="L35" s="23"/>
      <c r="M35" s="23"/>
      <c r="N35" s="23"/>
      <c r="O35" s="23"/>
      <c r="P35" s="23"/>
      <c r="Q35" s="23"/>
      <c r="R35" s="23"/>
      <c r="S35" s="23"/>
      <c r="T35" s="23"/>
      <c r="U35" s="23"/>
      <c r="V35" s="23"/>
      <c r="W35" s="23"/>
      <c r="X35" s="23"/>
      <c r="Y35" s="23"/>
      <c r="Z35" s="23"/>
    </row>
    <row r="36" spans="1:26" ht="13.5" customHeight="1">
      <c r="A36" s="23"/>
      <c r="B36" s="23"/>
      <c r="C36" s="23">
        <f t="shared" ref="C36:F36" si="0">SUM(C2:C35)</f>
        <v>133</v>
      </c>
      <c r="D36" s="23">
        <f t="shared" si="0"/>
        <v>35</v>
      </c>
      <c r="E36" s="23">
        <f t="shared" si="0"/>
        <v>41</v>
      </c>
      <c r="F36" s="23">
        <f t="shared" si="0"/>
        <v>19</v>
      </c>
      <c r="G36" s="23"/>
      <c r="H36" s="41"/>
      <c r="I36" s="23"/>
      <c r="J36" s="23"/>
      <c r="K36" s="23"/>
      <c r="L36" s="23"/>
      <c r="M36" s="23"/>
      <c r="N36" s="23"/>
      <c r="O36" s="23"/>
      <c r="P36" s="23"/>
      <c r="Q36" s="23"/>
      <c r="R36" s="23"/>
      <c r="S36" s="23"/>
      <c r="T36" s="23"/>
      <c r="U36" s="23"/>
      <c r="V36" s="23"/>
      <c r="W36" s="23"/>
      <c r="X36" s="23"/>
      <c r="Y36" s="23"/>
      <c r="Z36" s="23"/>
    </row>
    <row r="37" spans="1:26" ht="13.5" customHeight="1">
      <c r="A37" s="23"/>
      <c r="B37" s="23"/>
      <c r="C37" s="23"/>
      <c r="D37" s="23"/>
      <c r="E37" s="23"/>
      <c r="F37" s="23"/>
      <c r="G37" s="23"/>
      <c r="H37" s="41"/>
      <c r="I37" s="23"/>
      <c r="J37" s="23"/>
      <c r="K37" s="23"/>
      <c r="L37" s="23"/>
      <c r="M37" s="23"/>
      <c r="N37" s="23"/>
      <c r="O37" s="23"/>
      <c r="P37" s="23"/>
      <c r="Q37" s="23"/>
      <c r="R37" s="23"/>
      <c r="S37" s="23"/>
      <c r="T37" s="23"/>
      <c r="U37" s="23"/>
      <c r="V37" s="23"/>
      <c r="W37" s="23"/>
      <c r="X37" s="23"/>
      <c r="Y37" s="23"/>
      <c r="Z37" s="23"/>
    </row>
    <row r="38" spans="1:26" ht="13.5" customHeight="1">
      <c r="A38" s="23"/>
      <c r="B38" s="23"/>
      <c r="C38" s="23">
        <f>65*C36</f>
        <v>8645</v>
      </c>
      <c r="D38" s="23">
        <f>62.5*D36</f>
        <v>2187.5</v>
      </c>
      <c r="E38" s="23">
        <f>E36*100</f>
        <v>4100</v>
      </c>
      <c r="F38" s="23">
        <f>155*F36</f>
        <v>2945</v>
      </c>
      <c r="G38" s="23"/>
      <c r="H38" s="41">
        <f>SUM(C38:F38)</f>
        <v>17877.5</v>
      </c>
      <c r="I38" s="23"/>
      <c r="J38" s="23"/>
      <c r="K38" s="23"/>
      <c r="L38" s="23"/>
      <c r="M38" s="23"/>
      <c r="N38" s="23"/>
      <c r="O38" s="23"/>
      <c r="P38" s="23"/>
      <c r="Q38" s="23"/>
      <c r="R38" s="23"/>
      <c r="S38" s="23"/>
      <c r="T38" s="23"/>
      <c r="U38" s="23"/>
      <c r="V38" s="23"/>
      <c r="W38" s="23"/>
      <c r="X38" s="23"/>
      <c r="Y38" s="23"/>
      <c r="Z38" s="23"/>
    </row>
    <row r="39" spans="1:26" ht="13.5" customHeight="1">
      <c r="A39" s="23"/>
      <c r="B39" s="23"/>
      <c r="C39" s="23"/>
      <c r="D39" s="23"/>
      <c r="E39" s="23"/>
      <c r="F39" s="23"/>
      <c r="G39" s="23"/>
      <c r="H39" s="41"/>
      <c r="I39" s="23"/>
      <c r="J39" s="23"/>
      <c r="K39" s="23"/>
      <c r="L39" s="23"/>
      <c r="M39" s="23"/>
      <c r="N39" s="23"/>
      <c r="O39" s="23"/>
      <c r="P39" s="23"/>
      <c r="Q39" s="23"/>
      <c r="R39" s="23"/>
      <c r="S39" s="23"/>
      <c r="T39" s="23"/>
      <c r="U39" s="23"/>
      <c r="V39" s="23"/>
      <c r="W39" s="23"/>
      <c r="X39" s="23"/>
      <c r="Y39" s="23"/>
      <c r="Z39" s="23"/>
    </row>
    <row r="40" spans="1:26" ht="13.5" customHeight="1">
      <c r="A40" s="23"/>
      <c r="B40" s="23"/>
      <c r="C40" s="23"/>
      <c r="D40" s="23"/>
      <c r="E40" s="23"/>
      <c r="F40" s="23"/>
      <c r="G40" s="23"/>
      <c r="H40" s="41"/>
      <c r="I40" s="23"/>
      <c r="J40" s="23"/>
      <c r="K40" s="23"/>
      <c r="L40" s="23"/>
      <c r="M40" s="23"/>
      <c r="N40" s="23"/>
      <c r="O40" s="23"/>
      <c r="P40" s="23"/>
      <c r="Q40" s="23"/>
      <c r="R40" s="23"/>
      <c r="S40" s="23"/>
      <c r="T40" s="23"/>
      <c r="U40" s="23"/>
      <c r="V40" s="23"/>
      <c r="W40" s="23"/>
      <c r="X40" s="23"/>
      <c r="Y40" s="23"/>
      <c r="Z40" s="23"/>
    </row>
    <row r="41" spans="1:26" ht="13.5" customHeight="1">
      <c r="A41" s="23"/>
      <c r="B41" s="23"/>
      <c r="C41" s="23"/>
      <c r="D41" s="23"/>
      <c r="E41" s="23"/>
      <c r="F41" s="23"/>
      <c r="G41" s="23"/>
      <c r="H41" s="41"/>
      <c r="I41" s="23"/>
      <c r="J41" s="23"/>
      <c r="K41" s="23"/>
      <c r="L41" s="23"/>
      <c r="M41" s="23"/>
      <c r="N41" s="23"/>
      <c r="O41" s="23"/>
      <c r="P41" s="23"/>
      <c r="Q41" s="23"/>
      <c r="R41" s="23"/>
      <c r="S41" s="23"/>
      <c r="T41" s="23"/>
      <c r="U41" s="23"/>
      <c r="V41" s="23"/>
      <c r="W41" s="23"/>
      <c r="X41" s="23"/>
      <c r="Y41" s="23"/>
      <c r="Z41" s="23"/>
    </row>
    <row r="42" spans="1:26" ht="13.5" customHeight="1">
      <c r="A42" s="23"/>
      <c r="B42" s="23"/>
      <c r="C42" s="23"/>
      <c r="D42" s="23"/>
      <c r="E42" s="23"/>
      <c r="F42" s="23"/>
      <c r="G42" s="23"/>
      <c r="H42" s="41"/>
      <c r="I42" s="23"/>
      <c r="J42" s="23"/>
      <c r="K42" s="23"/>
      <c r="L42" s="23"/>
      <c r="M42" s="23"/>
      <c r="N42" s="23"/>
      <c r="O42" s="23"/>
      <c r="P42" s="23"/>
      <c r="Q42" s="23"/>
      <c r="R42" s="23"/>
      <c r="S42" s="23"/>
      <c r="T42" s="23"/>
      <c r="U42" s="23"/>
      <c r="V42" s="23"/>
      <c r="W42" s="23"/>
      <c r="X42" s="23"/>
      <c r="Y42" s="23"/>
      <c r="Z42" s="23"/>
    </row>
    <row r="43" spans="1:26" ht="13.5" customHeight="1">
      <c r="A43" s="23"/>
      <c r="B43" s="23"/>
      <c r="C43" s="23"/>
      <c r="D43" s="23"/>
      <c r="E43" s="23"/>
      <c r="F43" s="23"/>
      <c r="G43" s="23"/>
      <c r="H43" s="41"/>
      <c r="I43" s="23"/>
      <c r="J43" s="23"/>
      <c r="K43" s="23"/>
      <c r="L43" s="23"/>
      <c r="M43" s="23"/>
      <c r="N43" s="23"/>
      <c r="O43" s="23"/>
      <c r="P43" s="23"/>
      <c r="Q43" s="23"/>
      <c r="R43" s="23"/>
      <c r="S43" s="23"/>
      <c r="T43" s="23"/>
      <c r="U43" s="23"/>
      <c r="V43" s="23"/>
      <c r="W43" s="23"/>
      <c r="X43" s="23"/>
      <c r="Y43" s="23"/>
      <c r="Z43" s="23"/>
    </row>
    <row r="44" spans="1:26" ht="13.5" customHeight="1">
      <c r="A44" s="23"/>
      <c r="B44" s="23"/>
      <c r="C44" s="23"/>
      <c r="D44" s="23"/>
      <c r="E44" s="23"/>
      <c r="F44" s="23"/>
      <c r="G44" s="23"/>
      <c r="H44" s="41"/>
      <c r="I44" s="23"/>
      <c r="J44" s="23"/>
      <c r="K44" s="23"/>
      <c r="L44" s="23"/>
      <c r="M44" s="23"/>
      <c r="N44" s="23"/>
      <c r="O44" s="23"/>
      <c r="P44" s="23"/>
      <c r="Q44" s="23"/>
      <c r="R44" s="23"/>
      <c r="S44" s="23"/>
      <c r="T44" s="23"/>
      <c r="U44" s="23"/>
      <c r="V44" s="23"/>
      <c r="W44" s="23"/>
      <c r="X44" s="23"/>
      <c r="Y44" s="23"/>
      <c r="Z44" s="23"/>
    </row>
    <row r="45" spans="1:26" ht="13.5" customHeight="1">
      <c r="A45" s="23"/>
      <c r="B45" s="23"/>
      <c r="C45" s="23"/>
      <c r="D45" s="23"/>
      <c r="E45" s="23"/>
      <c r="F45" s="23"/>
      <c r="G45" s="23"/>
      <c r="H45" s="41"/>
      <c r="I45" s="23"/>
      <c r="J45" s="23"/>
      <c r="K45" s="23"/>
      <c r="L45" s="23"/>
      <c r="M45" s="23"/>
      <c r="N45" s="23"/>
      <c r="O45" s="23"/>
      <c r="P45" s="23"/>
      <c r="Q45" s="23"/>
      <c r="R45" s="23"/>
      <c r="S45" s="23"/>
      <c r="T45" s="23"/>
      <c r="U45" s="23"/>
      <c r="V45" s="23"/>
      <c r="W45" s="23"/>
      <c r="X45" s="23"/>
      <c r="Y45" s="23"/>
      <c r="Z45" s="23"/>
    </row>
    <row r="46" spans="1:26" ht="13.5" customHeight="1">
      <c r="A46" s="23"/>
      <c r="B46" s="23"/>
      <c r="C46" s="23"/>
      <c r="D46" s="23"/>
      <c r="E46" s="23"/>
      <c r="F46" s="23"/>
      <c r="G46" s="23"/>
      <c r="H46" s="41"/>
      <c r="I46" s="23"/>
      <c r="J46" s="23"/>
      <c r="K46" s="23"/>
      <c r="L46" s="23"/>
      <c r="M46" s="23"/>
      <c r="N46" s="23"/>
      <c r="O46" s="23"/>
      <c r="P46" s="23"/>
      <c r="Q46" s="23"/>
      <c r="R46" s="23"/>
      <c r="S46" s="23"/>
      <c r="T46" s="23"/>
      <c r="U46" s="23"/>
      <c r="V46" s="23"/>
      <c r="W46" s="23"/>
      <c r="X46" s="23"/>
      <c r="Y46" s="23"/>
      <c r="Z46" s="23"/>
    </row>
    <row r="47" spans="1:26" ht="13.5" customHeight="1">
      <c r="A47" s="23"/>
      <c r="B47" s="23"/>
      <c r="C47" s="23"/>
      <c r="D47" s="23"/>
      <c r="E47" s="23"/>
      <c r="F47" s="23" t="s">
        <v>0</v>
      </c>
      <c r="G47" s="23"/>
      <c r="H47" s="41"/>
      <c r="I47" s="23"/>
      <c r="J47" s="23"/>
      <c r="K47" s="23"/>
      <c r="L47" s="23"/>
      <c r="M47" s="23"/>
      <c r="N47" s="23"/>
      <c r="O47" s="23"/>
      <c r="P47" s="23"/>
      <c r="Q47" s="23"/>
      <c r="R47" s="23"/>
      <c r="S47" s="23"/>
      <c r="T47" s="23"/>
      <c r="U47" s="23"/>
      <c r="V47" s="23"/>
      <c r="W47" s="23"/>
      <c r="X47" s="23"/>
      <c r="Y47" s="23"/>
      <c r="Z47" s="23"/>
    </row>
    <row r="48" spans="1:26" ht="13.5" customHeight="1">
      <c r="A48" s="23"/>
      <c r="B48" s="23"/>
      <c r="C48" s="23"/>
      <c r="D48" s="23"/>
      <c r="E48" s="23"/>
      <c r="F48" s="23"/>
      <c r="G48" s="23"/>
      <c r="H48" s="41"/>
      <c r="I48" s="23"/>
      <c r="J48" s="23"/>
      <c r="K48" s="23"/>
      <c r="L48" s="23"/>
      <c r="M48" s="23"/>
      <c r="N48" s="23"/>
      <c r="O48" s="23"/>
      <c r="P48" s="23"/>
      <c r="Q48" s="23"/>
      <c r="R48" s="23"/>
      <c r="S48" s="23"/>
      <c r="T48" s="23"/>
      <c r="U48" s="23"/>
      <c r="V48" s="23"/>
      <c r="W48" s="23"/>
      <c r="X48" s="23"/>
      <c r="Y48" s="23"/>
      <c r="Z48" s="23"/>
    </row>
    <row r="49" spans="1:26" ht="13.5" customHeight="1">
      <c r="A49" s="23"/>
      <c r="B49" s="23"/>
      <c r="C49" s="23"/>
      <c r="D49" s="23"/>
      <c r="E49" s="23"/>
      <c r="F49" s="23"/>
      <c r="G49" s="23"/>
      <c r="H49" s="41"/>
      <c r="I49" s="23"/>
      <c r="J49" s="23"/>
      <c r="K49" s="23"/>
      <c r="L49" s="23"/>
      <c r="M49" s="23"/>
      <c r="N49" s="23"/>
      <c r="O49" s="23"/>
      <c r="P49" s="23"/>
      <c r="Q49" s="23"/>
      <c r="R49" s="23"/>
      <c r="S49" s="23"/>
      <c r="T49" s="23"/>
      <c r="U49" s="23"/>
      <c r="V49" s="23"/>
      <c r="W49" s="23"/>
      <c r="X49" s="23"/>
      <c r="Y49" s="23"/>
      <c r="Z49" s="23"/>
    </row>
    <row r="50" spans="1:26" ht="13.5" customHeight="1">
      <c r="A50" s="23"/>
      <c r="B50" s="23"/>
      <c r="C50" s="23"/>
      <c r="D50" s="23"/>
      <c r="E50" s="23"/>
      <c r="F50" s="23"/>
      <c r="G50" s="23"/>
      <c r="H50" s="41"/>
      <c r="I50" s="23"/>
      <c r="J50" s="23"/>
      <c r="K50" s="23"/>
      <c r="L50" s="23"/>
      <c r="M50" s="23"/>
      <c r="N50" s="23"/>
      <c r="O50" s="23"/>
      <c r="P50" s="23"/>
      <c r="Q50" s="23"/>
      <c r="R50" s="23"/>
      <c r="S50" s="23"/>
      <c r="T50" s="23"/>
      <c r="U50" s="23"/>
      <c r="V50" s="23"/>
      <c r="W50" s="23"/>
      <c r="X50" s="23"/>
      <c r="Y50" s="23"/>
      <c r="Z50" s="23"/>
    </row>
    <row r="51" spans="1:26" ht="13.5" customHeight="1">
      <c r="A51" s="23"/>
      <c r="B51" s="23"/>
      <c r="C51" s="23"/>
      <c r="D51" s="23"/>
      <c r="E51" s="23"/>
      <c r="F51" s="23"/>
      <c r="G51" s="23"/>
      <c r="H51" s="41"/>
      <c r="I51" s="23"/>
      <c r="J51" s="23"/>
      <c r="K51" s="23"/>
      <c r="L51" s="23"/>
      <c r="M51" s="23"/>
      <c r="N51" s="23"/>
      <c r="O51" s="23"/>
      <c r="P51" s="23"/>
      <c r="Q51" s="23"/>
      <c r="R51" s="23"/>
      <c r="S51" s="23"/>
      <c r="T51" s="23"/>
      <c r="U51" s="23"/>
      <c r="V51" s="23"/>
      <c r="W51" s="23"/>
      <c r="X51" s="23"/>
      <c r="Y51" s="23"/>
      <c r="Z51" s="23"/>
    </row>
    <row r="52" spans="1:26" ht="13.5" customHeight="1">
      <c r="A52" s="23"/>
      <c r="B52" s="23"/>
      <c r="C52" s="23"/>
      <c r="D52" s="23"/>
      <c r="E52" s="23"/>
      <c r="F52" s="23"/>
      <c r="G52" s="23"/>
      <c r="H52" s="41"/>
      <c r="I52" s="23"/>
      <c r="J52" s="23"/>
      <c r="K52" s="23"/>
      <c r="L52" s="23"/>
      <c r="M52" s="23"/>
      <c r="N52" s="23"/>
      <c r="O52" s="23"/>
      <c r="P52" s="23"/>
      <c r="Q52" s="23"/>
      <c r="R52" s="23"/>
      <c r="S52" s="23"/>
      <c r="T52" s="23"/>
      <c r="U52" s="23"/>
      <c r="V52" s="23"/>
      <c r="W52" s="23"/>
      <c r="X52" s="23"/>
      <c r="Y52" s="23"/>
      <c r="Z52" s="23"/>
    </row>
    <row r="53" spans="1:26" ht="13.5" customHeight="1">
      <c r="A53" s="23"/>
      <c r="B53" s="23"/>
      <c r="C53" s="23"/>
      <c r="D53" s="23"/>
      <c r="E53" s="23"/>
      <c r="F53" s="23"/>
      <c r="G53" s="23"/>
      <c r="H53" s="41"/>
      <c r="I53" s="23"/>
      <c r="J53" s="23"/>
      <c r="K53" s="23"/>
      <c r="L53" s="23"/>
      <c r="M53" s="23"/>
      <c r="N53" s="23"/>
      <c r="O53" s="23"/>
      <c r="P53" s="23"/>
      <c r="Q53" s="23"/>
      <c r="R53" s="23"/>
      <c r="S53" s="23"/>
      <c r="T53" s="23"/>
      <c r="U53" s="23"/>
      <c r="V53" s="23"/>
      <c r="W53" s="23"/>
      <c r="X53" s="23"/>
      <c r="Y53" s="23"/>
      <c r="Z53" s="23"/>
    </row>
    <row r="54" spans="1:26" ht="13.5" customHeight="1">
      <c r="A54" s="23"/>
      <c r="B54" s="23"/>
      <c r="C54" s="23"/>
      <c r="D54" s="23"/>
      <c r="E54" s="23"/>
      <c r="F54" s="23"/>
      <c r="G54" s="23"/>
      <c r="H54" s="41"/>
      <c r="I54" s="23"/>
      <c r="J54" s="23"/>
      <c r="K54" s="23"/>
      <c r="L54" s="23"/>
      <c r="M54" s="23"/>
      <c r="N54" s="23"/>
      <c r="O54" s="23"/>
      <c r="P54" s="23"/>
      <c r="Q54" s="23"/>
      <c r="R54" s="23"/>
      <c r="S54" s="23"/>
      <c r="T54" s="23"/>
      <c r="U54" s="23"/>
      <c r="V54" s="23"/>
      <c r="W54" s="23"/>
      <c r="X54" s="23"/>
      <c r="Y54" s="23"/>
      <c r="Z54" s="23"/>
    </row>
    <row r="55" spans="1:26" ht="13.5" customHeight="1">
      <c r="A55" s="23"/>
      <c r="B55" s="23"/>
      <c r="C55" s="23"/>
      <c r="D55" s="23"/>
      <c r="E55" s="23"/>
      <c r="F55" s="23"/>
      <c r="G55" s="23"/>
      <c r="H55" s="41"/>
      <c r="I55" s="23"/>
      <c r="J55" s="23"/>
      <c r="K55" s="23"/>
      <c r="L55" s="23"/>
      <c r="M55" s="23"/>
      <c r="N55" s="23"/>
      <c r="O55" s="23"/>
      <c r="P55" s="23"/>
      <c r="Q55" s="23"/>
      <c r="R55" s="23"/>
      <c r="S55" s="23"/>
      <c r="T55" s="23"/>
      <c r="U55" s="23"/>
      <c r="V55" s="23"/>
      <c r="W55" s="23"/>
      <c r="X55" s="23"/>
      <c r="Y55" s="23"/>
      <c r="Z55" s="23"/>
    </row>
    <row r="56" spans="1:26" ht="13.5" customHeight="1">
      <c r="A56" s="23"/>
      <c r="B56" s="23"/>
      <c r="C56" s="23"/>
      <c r="D56" s="23"/>
      <c r="E56" s="23"/>
      <c r="F56" s="23"/>
      <c r="G56" s="23"/>
      <c r="H56" s="41"/>
      <c r="I56" s="23"/>
      <c r="J56" s="23"/>
      <c r="K56" s="23"/>
      <c r="L56" s="23"/>
      <c r="M56" s="23"/>
      <c r="N56" s="23"/>
      <c r="O56" s="23"/>
      <c r="P56" s="23"/>
      <c r="Q56" s="23"/>
      <c r="R56" s="23"/>
      <c r="S56" s="23"/>
      <c r="T56" s="23"/>
      <c r="U56" s="23"/>
      <c r="V56" s="23"/>
      <c r="W56" s="23"/>
      <c r="X56" s="23"/>
      <c r="Y56" s="23"/>
      <c r="Z56" s="23"/>
    </row>
    <row r="57" spans="1:26" ht="13.5" customHeight="1">
      <c r="A57" s="23"/>
      <c r="B57" s="23"/>
      <c r="C57" s="23"/>
      <c r="D57" s="23"/>
      <c r="E57" s="23"/>
      <c r="F57" s="23"/>
      <c r="G57" s="23"/>
      <c r="H57" s="41"/>
      <c r="I57" s="23"/>
      <c r="J57" s="23"/>
      <c r="K57" s="23"/>
      <c r="L57" s="23"/>
      <c r="M57" s="23"/>
      <c r="N57" s="23"/>
      <c r="O57" s="23"/>
      <c r="P57" s="23"/>
      <c r="Q57" s="23"/>
      <c r="R57" s="23"/>
      <c r="S57" s="23"/>
      <c r="T57" s="23"/>
      <c r="U57" s="23"/>
      <c r="V57" s="23"/>
      <c r="W57" s="23"/>
      <c r="X57" s="23"/>
      <c r="Y57" s="23"/>
      <c r="Z57" s="23"/>
    </row>
    <row r="58" spans="1:26" ht="13.5" customHeight="1">
      <c r="A58" s="23"/>
      <c r="B58" s="23"/>
      <c r="C58" s="23"/>
      <c r="D58" s="23"/>
      <c r="E58" s="23"/>
      <c r="F58" s="23"/>
      <c r="G58" s="23"/>
      <c r="H58" s="41"/>
      <c r="I58" s="23"/>
      <c r="J58" s="23"/>
      <c r="K58" s="23"/>
      <c r="L58" s="23"/>
      <c r="M58" s="23"/>
      <c r="N58" s="23"/>
      <c r="O58" s="23"/>
      <c r="P58" s="23"/>
      <c r="Q58" s="23"/>
      <c r="R58" s="23"/>
      <c r="S58" s="23"/>
      <c r="T58" s="23"/>
      <c r="U58" s="23"/>
      <c r="V58" s="23"/>
      <c r="W58" s="23"/>
      <c r="X58" s="23"/>
      <c r="Y58" s="23"/>
      <c r="Z58" s="23"/>
    </row>
    <row r="59" spans="1:26" ht="13.5" customHeight="1">
      <c r="A59" s="23"/>
      <c r="B59" s="23"/>
      <c r="C59" s="23"/>
      <c r="D59" s="23"/>
      <c r="E59" s="23"/>
      <c r="F59" s="23"/>
      <c r="G59" s="23"/>
      <c r="H59" s="41"/>
      <c r="I59" s="23"/>
      <c r="J59" s="23"/>
      <c r="K59" s="23"/>
      <c r="L59" s="23"/>
      <c r="M59" s="23"/>
      <c r="N59" s="23"/>
      <c r="O59" s="23"/>
      <c r="P59" s="23"/>
      <c r="Q59" s="23"/>
      <c r="R59" s="23"/>
      <c r="S59" s="23"/>
      <c r="T59" s="23"/>
      <c r="U59" s="23"/>
      <c r="V59" s="23"/>
      <c r="W59" s="23"/>
      <c r="X59" s="23"/>
      <c r="Y59" s="23"/>
      <c r="Z59" s="23"/>
    </row>
    <row r="60" spans="1:26" ht="13.5" customHeight="1">
      <c r="A60" s="23"/>
      <c r="B60" s="23"/>
      <c r="C60" s="23"/>
      <c r="D60" s="23"/>
      <c r="E60" s="23"/>
      <c r="F60" s="23"/>
      <c r="G60" s="23"/>
      <c r="H60" s="41"/>
      <c r="I60" s="23"/>
      <c r="J60" s="23"/>
      <c r="K60" s="23"/>
      <c r="L60" s="23"/>
      <c r="M60" s="23"/>
      <c r="N60" s="23"/>
      <c r="O60" s="23"/>
      <c r="P60" s="23"/>
      <c r="Q60" s="23"/>
      <c r="R60" s="23"/>
      <c r="S60" s="23"/>
      <c r="T60" s="23"/>
      <c r="U60" s="23"/>
      <c r="V60" s="23"/>
      <c r="W60" s="23"/>
      <c r="X60" s="23"/>
      <c r="Y60" s="23"/>
      <c r="Z60" s="23"/>
    </row>
    <row r="61" spans="1:26" ht="13.5" customHeight="1">
      <c r="A61" s="23"/>
      <c r="B61" s="23"/>
      <c r="C61" s="23"/>
      <c r="D61" s="23"/>
      <c r="E61" s="23"/>
      <c r="F61" s="23"/>
      <c r="G61" s="23"/>
      <c r="H61" s="41"/>
      <c r="I61" s="23"/>
      <c r="J61" s="23"/>
      <c r="K61" s="23"/>
      <c r="L61" s="23"/>
      <c r="M61" s="23"/>
      <c r="N61" s="23"/>
      <c r="O61" s="23"/>
      <c r="P61" s="23"/>
      <c r="Q61" s="23"/>
      <c r="R61" s="23"/>
      <c r="S61" s="23"/>
      <c r="T61" s="23"/>
      <c r="U61" s="23"/>
      <c r="V61" s="23"/>
      <c r="W61" s="23"/>
      <c r="X61" s="23"/>
      <c r="Y61" s="23"/>
      <c r="Z61" s="23"/>
    </row>
    <row r="62" spans="1:26" ht="13.5" customHeight="1">
      <c r="A62" s="23"/>
      <c r="B62" s="23"/>
      <c r="C62" s="23"/>
      <c r="D62" s="23"/>
      <c r="E62" s="23"/>
      <c r="F62" s="23"/>
      <c r="G62" s="23"/>
      <c r="H62" s="41"/>
      <c r="I62" s="23"/>
      <c r="J62" s="23"/>
      <c r="K62" s="23"/>
      <c r="L62" s="23"/>
      <c r="M62" s="23"/>
      <c r="N62" s="23"/>
      <c r="O62" s="23"/>
      <c r="P62" s="23"/>
      <c r="Q62" s="23"/>
      <c r="R62" s="23"/>
      <c r="S62" s="23"/>
      <c r="T62" s="23"/>
      <c r="U62" s="23"/>
      <c r="V62" s="23"/>
      <c r="W62" s="23"/>
      <c r="X62" s="23"/>
      <c r="Y62" s="23"/>
      <c r="Z62" s="23"/>
    </row>
    <row r="63" spans="1:26" ht="13.5" customHeight="1">
      <c r="A63" s="23"/>
      <c r="B63" s="23"/>
      <c r="C63" s="23"/>
      <c r="D63" s="23"/>
      <c r="E63" s="23"/>
      <c r="F63" s="23"/>
      <c r="G63" s="23"/>
      <c r="H63" s="41"/>
      <c r="I63" s="23"/>
      <c r="J63" s="23"/>
      <c r="K63" s="23"/>
      <c r="L63" s="23"/>
      <c r="M63" s="23"/>
      <c r="N63" s="23"/>
      <c r="O63" s="23"/>
      <c r="P63" s="23"/>
      <c r="Q63" s="23"/>
      <c r="R63" s="23"/>
      <c r="S63" s="23"/>
      <c r="T63" s="23"/>
      <c r="U63" s="23"/>
      <c r="V63" s="23"/>
      <c r="W63" s="23"/>
      <c r="X63" s="23"/>
      <c r="Y63" s="23"/>
      <c r="Z63" s="23"/>
    </row>
    <row r="64" spans="1:26" ht="13.5" customHeight="1">
      <c r="A64" s="23"/>
      <c r="B64" s="23"/>
      <c r="C64" s="23"/>
      <c r="D64" s="23"/>
      <c r="E64" s="23"/>
      <c r="F64" s="23"/>
      <c r="G64" s="23"/>
      <c r="H64" s="41"/>
      <c r="I64" s="23"/>
      <c r="J64" s="23"/>
      <c r="K64" s="23"/>
      <c r="L64" s="23"/>
      <c r="M64" s="23"/>
      <c r="N64" s="23"/>
      <c r="O64" s="23"/>
      <c r="P64" s="23"/>
      <c r="Q64" s="23"/>
      <c r="R64" s="23"/>
      <c r="S64" s="23"/>
      <c r="T64" s="23"/>
      <c r="U64" s="23"/>
      <c r="V64" s="23"/>
      <c r="W64" s="23"/>
      <c r="X64" s="23"/>
      <c r="Y64" s="23"/>
      <c r="Z64" s="23"/>
    </row>
    <row r="65" spans="1:26" ht="13.5" customHeight="1">
      <c r="A65" s="23"/>
      <c r="B65" s="23"/>
      <c r="C65" s="23"/>
      <c r="D65" s="23"/>
      <c r="E65" s="23"/>
      <c r="F65" s="23"/>
      <c r="G65" s="23"/>
      <c r="H65" s="41"/>
      <c r="I65" s="23"/>
      <c r="J65" s="23"/>
      <c r="K65" s="23"/>
      <c r="L65" s="23"/>
      <c r="M65" s="23"/>
      <c r="N65" s="23"/>
      <c r="O65" s="23"/>
      <c r="P65" s="23"/>
      <c r="Q65" s="23"/>
      <c r="R65" s="23"/>
      <c r="S65" s="23"/>
      <c r="T65" s="23"/>
      <c r="U65" s="23"/>
      <c r="V65" s="23"/>
      <c r="W65" s="23"/>
      <c r="X65" s="23"/>
      <c r="Y65" s="23"/>
      <c r="Z65" s="23"/>
    </row>
    <row r="66" spans="1:26" ht="13.5" customHeight="1">
      <c r="A66" s="23"/>
      <c r="B66" s="23"/>
      <c r="C66" s="23"/>
      <c r="D66" s="23"/>
      <c r="E66" s="23"/>
      <c r="F66" s="23"/>
      <c r="G66" s="23"/>
      <c r="H66" s="41"/>
      <c r="I66" s="23"/>
      <c r="J66" s="23"/>
      <c r="K66" s="23"/>
      <c r="L66" s="23"/>
      <c r="M66" s="23"/>
      <c r="N66" s="23"/>
      <c r="O66" s="23"/>
      <c r="P66" s="23"/>
      <c r="Q66" s="23"/>
      <c r="R66" s="23"/>
      <c r="S66" s="23"/>
      <c r="T66" s="23"/>
      <c r="U66" s="23"/>
      <c r="V66" s="23"/>
      <c r="W66" s="23"/>
      <c r="X66" s="23"/>
      <c r="Y66" s="23"/>
      <c r="Z66" s="23"/>
    </row>
    <row r="67" spans="1:26" ht="13.5" customHeight="1">
      <c r="A67" s="23"/>
      <c r="B67" s="23"/>
      <c r="C67" s="23"/>
      <c r="D67" s="23"/>
      <c r="E67" s="23"/>
      <c r="F67" s="23"/>
      <c r="G67" s="23"/>
      <c r="H67" s="41"/>
      <c r="I67" s="23"/>
      <c r="J67" s="23"/>
      <c r="K67" s="23"/>
      <c r="L67" s="23"/>
      <c r="M67" s="23"/>
      <c r="N67" s="23"/>
      <c r="O67" s="23"/>
      <c r="P67" s="23"/>
      <c r="Q67" s="23"/>
      <c r="R67" s="23"/>
      <c r="S67" s="23"/>
      <c r="T67" s="23"/>
      <c r="U67" s="23"/>
      <c r="V67" s="23"/>
      <c r="W67" s="23"/>
      <c r="X67" s="23"/>
      <c r="Y67" s="23"/>
      <c r="Z67" s="23"/>
    </row>
    <row r="68" spans="1:26" ht="13.5" customHeight="1">
      <c r="A68" s="23"/>
      <c r="B68" s="23"/>
      <c r="C68" s="23"/>
      <c r="D68" s="23"/>
      <c r="E68" s="23"/>
      <c r="F68" s="23"/>
      <c r="G68" s="23"/>
      <c r="H68" s="41"/>
      <c r="I68" s="23"/>
      <c r="J68" s="23"/>
      <c r="K68" s="23"/>
      <c r="L68" s="23"/>
      <c r="M68" s="23"/>
      <c r="N68" s="23"/>
      <c r="O68" s="23"/>
      <c r="P68" s="23"/>
      <c r="Q68" s="23"/>
      <c r="R68" s="23"/>
      <c r="S68" s="23"/>
      <c r="T68" s="23"/>
      <c r="U68" s="23"/>
      <c r="V68" s="23"/>
      <c r="W68" s="23"/>
      <c r="X68" s="23"/>
      <c r="Y68" s="23"/>
      <c r="Z68" s="23"/>
    </row>
    <row r="69" spans="1:26" ht="13.5" customHeight="1">
      <c r="A69" s="23"/>
      <c r="B69" s="23"/>
      <c r="C69" s="23"/>
      <c r="D69" s="23"/>
      <c r="E69" s="23"/>
      <c r="F69" s="23"/>
      <c r="G69" s="23"/>
      <c r="H69" s="41"/>
      <c r="I69" s="23"/>
      <c r="J69" s="23"/>
      <c r="K69" s="23"/>
      <c r="L69" s="23"/>
      <c r="M69" s="23"/>
      <c r="N69" s="23"/>
      <c r="O69" s="23"/>
      <c r="P69" s="23"/>
      <c r="Q69" s="23"/>
      <c r="R69" s="23"/>
      <c r="S69" s="23"/>
      <c r="T69" s="23"/>
      <c r="U69" s="23"/>
      <c r="V69" s="23"/>
      <c r="W69" s="23"/>
      <c r="X69" s="23"/>
      <c r="Y69" s="23"/>
      <c r="Z69" s="23"/>
    </row>
    <row r="70" spans="1:26" ht="13.5" customHeight="1">
      <c r="A70" s="23"/>
      <c r="B70" s="23"/>
      <c r="C70" s="23"/>
      <c r="D70" s="23"/>
      <c r="E70" s="23"/>
      <c r="F70" s="23"/>
      <c r="G70" s="23"/>
      <c r="H70" s="41"/>
      <c r="I70" s="23"/>
      <c r="J70" s="23"/>
      <c r="K70" s="23"/>
      <c r="L70" s="23"/>
      <c r="M70" s="23"/>
      <c r="N70" s="23"/>
      <c r="O70" s="23"/>
      <c r="P70" s="23"/>
      <c r="Q70" s="23"/>
      <c r="R70" s="23"/>
      <c r="S70" s="23"/>
      <c r="T70" s="23"/>
      <c r="U70" s="23"/>
      <c r="V70" s="23"/>
      <c r="W70" s="23"/>
      <c r="X70" s="23"/>
      <c r="Y70" s="23"/>
      <c r="Z70" s="23"/>
    </row>
    <row r="71" spans="1:26" ht="13.5" customHeight="1">
      <c r="A71" s="23"/>
      <c r="B71" s="23"/>
      <c r="C71" s="23"/>
      <c r="D71" s="23"/>
      <c r="E71" s="23"/>
      <c r="F71" s="23"/>
      <c r="G71" s="23"/>
      <c r="H71" s="41"/>
      <c r="I71" s="23"/>
      <c r="J71" s="23"/>
      <c r="K71" s="23"/>
      <c r="L71" s="23"/>
      <c r="M71" s="23"/>
      <c r="N71" s="23"/>
      <c r="O71" s="23"/>
      <c r="P71" s="23"/>
      <c r="Q71" s="23"/>
      <c r="R71" s="23"/>
      <c r="S71" s="23"/>
      <c r="T71" s="23"/>
      <c r="U71" s="23"/>
      <c r="V71" s="23"/>
      <c r="W71" s="23"/>
      <c r="X71" s="23"/>
      <c r="Y71" s="23"/>
      <c r="Z71" s="23"/>
    </row>
    <row r="72" spans="1:26" ht="13.5" customHeight="1">
      <c r="A72" s="23"/>
      <c r="B72" s="23"/>
      <c r="C72" s="23"/>
      <c r="D72" s="23"/>
      <c r="E72" s="23"/>
      <c r="F72" s="23"/>
      <c r="G72" s="23"/>
      <c r="H72" s="41"/>
      <c r="I72" s="23"/>
      <c r="J72" s="23"/>
      <c r="K72" s="23"/>
      <c r="L72" s="23"/>
      <c r="M72" s="23"/>
      <c r="N72" s="23"/>
      <c r="O72" s="23"/>
      <c r="P72" s="23"/>
      <c r="Q72" s="23"/>
      <c r="R72" s="23"/>
      <c r="S72" s="23"/>
      <c r="T72" s="23"/>
      <c r="U72" s="23"/>
      <c r="V72" s="23"/>
      <c r="W72" s="23"/>
      <c r="X72" s="23"/>
      <c r="Y72" s="23"/>
      <c r="Z72" s="23"/>
    </row>
    <row r="73" spans="1:26" ht="13.5" customHeight="1">
      <c r="A73" s="23"/>
      <c r="B73" s="23"/>
      <c r="C73" s="23"/>
      <c r="D73" s="23"/>
      <c r="E73" s="23"/>
      <c r="F73" s="23"/>
      <c r="G73" s="23"/>
      <c r="H73" s="41"/>
      <c r="I73" s="23"/>
      <c r="J73" s="23"/>
      <c r="K73" s="23"/>
      <c r="L73" s="23"/>
      <c r="M73" s="23"/>
      <c r="N73" s="23"/>
      <c r="O73" s="23"/>
      <c r="P73" s="23"/>
      <c r="Q73" s="23"/>
      <c r="R73" s="23"/>
      <c r="S73" s="23"/>
      <c r="T73" s="23"/>
      <c r="U73" s="23"/>
      <c r="V73" s="23"/>
      <c r="W73" s="23"/>
      <c r="X73" s="23"/>
      <c r="Y73" s="23"/>
      <c r="Z73" s="23"/>
    </row>
    <row r="74" spans="1:26" ht="13.5" customHeight="1">
      <c r="A74" s="23"/>
      <c r="B74" s="23"/>
      <c r="C74" s="23"/>
      <c r="D74" s="23"/>
      <c r="E74" s="23"/>
      <c r="F74" s="23"/>
      <c r="G74" s="23"/>
      <c r="H74" s="41"/>
      <c r="I74" s="23"/>
      <c r="J74" s="23"/>
      <c r="K74" s="23"/>
      <c r="L74" s="23"/>
      <c r="M74" s="23"/>
      <c r="N74" s="23"/>
      <c r="O74" s="23"/>
      <c r="P74" s="23"/>
      <c r="Q74" s="23"/>
      <c r="R74" s="23"/>
      <c r="S74" s="23"/>
      <c r="T74" s="23"/>
      <c r="U74" s="23"/>
      <c r="V74" s="23"/>
      <c r="W74" s="23"/>
      <c r="X74" s="23"/>
      <c r="Y74" s="23"/>
      <c r="Z74" s="23"/>
    </row>
    <row r="75" spans="1:26" ht="13.5" customHeight="1">
      <c r="A75" s="23"/>
      <c r="B75" s="23"/>
      <c r="C75" s="23"/>
      <c r="D75" s="23"/>
      <c r="E75" s="23"/>
      <c r="F75" s="23"/>
      <c r="G75" s="23"/>
      <c r="H75" s="41"/>
      <c r="I75" s="23"/>
      <c r="J75" s="23"/>
      <c r="K75" s="23"/>
      <c r="L75" s="23"/>
      <c r="M75" s="23"/>
      <c r="N75" s="23"/>
      <c r="O75" s="23"/>
      <c r="P75" s="23"/>
      <c r="Q75" s="23"/>
      <c r="R75" s="23"/>
      <c r="S75" s="23"/>
      <c r="T75" s="23"/>
      <c r="U75" s="23"/>
      <c r="V75" s="23"/>
      <c r="W75" s="23"/>
      <c r="X75" s="23"/>
      <c r="Y75" s="23"/>
      <c r="Z75" s="23"/>
    </row>
    <row r="76" spans="1:26" ht="13.5" customHeight="1">
      <c r="A76" s="23"/>
      <c r="B76" s="23"/>
      <c r="C76" s="23"/>
      <c r="D76" s="23"/>
      <c r="E76" s="23"/>
      <c r="F76" s="23"/>
      <c r="G76" s="23"/>
      <c r="H76" s="41"/>
      <c r="I76" s="23"/>
      <c r="J76" s="23"/>
      <c r="K76" s="23"/>
      <c r="L76" s="23"/>
      <c r="M76" s="23"/>
      <c r="N76" s="23"/>
      <c r="O76" s="23"/>
      <c r="P76" s="23"/>
      <c r="Q76" s="23"/>
      <c r="R76" s="23"/>
      <c r="S76" s="23"/>
      <c r="T76" s="23"/>
      <c r="U76" s="23"/>
      <c r="V76" s="23"/>
      <c r="W76" s="23"/>
      <c r="X76" s="23"/>
      <c r="Y76" s="23"/>
      <c r="Z76" s="23"/>
    </row>
    <row r="77" spans="1:26" ht="13.5" customHeight="1">
      <c r="A77" s="23"/>
      <c r="B77" s="23"/>
      <c r="C77" s="23"/>
      <c r="D77" s="23"/>
      <c r="E77" s="23"/>
      <c r="F77" s="23"/>
      <c r="G77" s="23"/>
      <c r="H77" s="41"/>
      <c r="I77" s="23"/>
      <c r="J77" s="23"/>
      <c r="K77" s="23"/>
      <c r="L77" s="23"/>
      <c r="M77" s="23"/>
      <c r="N77" s="23"/>
      <c r="O77" s="23"/>
      <c r="P77" s="23"/>
      <c r="Q77" s="23"/>
      <c r="R77" s="23"/>
      <c r="S77" s="23"/>
      <c r="T77" s="23"/>
      <c r="U77" s="23"/>
      <c r="V77" s="23"/>
      <c r="W77" s="23"/>
      <c r="X77" s="23"/>
      <c r="Y77" s="23"/>
      <c r="Z77" s="23"/>
    </row>
    <row r="78" spans="1:26" ht="13.5" customHeight="1">
      <c r="A78" s="23"/>
      <c r="B78" s="23"/>
      <c r="C78" s="23"/>
      <c r="D78" s="23"/>
      <c r="E78" s="23"/>
      <c r="F78" s="23"/>
      <c r="G78" s="23"/>
      <c r="H78" s="41"/>
      <c r="I78" s="23"/>
      <c r="J78" s="23"/>
      <c r="K78" s="23"/>
      <c r="L78" s="23"/>
      <c r="M78" s="23"/>
      <c r="N78" s="23"/>
      <c r="O78" s="23"/>
      <c r="P78" s="23"/>
      <c r="Q78" s="23"/>
      <c r="R78" s="23"/>
      <c r="S78" s="23"/>
      <c r="T78" s="23"/>
      <c r="U78" s="23"/>
      <c r="V78" s="23"/>
      <c r="W78" s="23"/>
      <c r="X78" s="23"/>
      <c r="Y78" s="23"/>
      <c r="Z78" s="23"/>
    </row>
    <row r="79" spans="1:26" ht="13.5" customHeight="1">
      <c r="A79" s="23"/>
      <c r="B79" s="23"/>
      <c r="C79" s="23"/>
      <c r="D79" s="23"/>
      <c r="E79" s="23"/>
      <c r="F79" s="23"/>
      <c r="G79" s="23"/>
      <c r="H79" s="41"/>
      <c r="I79" s="23"/>
      <c r="J79" s="23"/>
      <c r="K79" s="23"/>
      <c r="L79" s="23"/>
      <c r="M79" s="23"/>
      <c r="N79" s="23"/>
      <c r="O79" s="23"/>
      <c r="P79" s="23"/>
      <c r="Q79" s="23"/>
      <c r="R79" s="23"/>
      <c r="S79" s="23"/>
      <c r="T79" s="23"/>
      <c r="U79" s="23"/>
      <c r="V79" s="23"/>
      <c r="W79" s="23"/>
      <c r="X79" s="23"/>
      <c r="Y79" s="23"/>
      <c r="Z79" s="23"/>
    </row>
    <row r="80" spans="1:26" ht="13.5" customHeight="1">
      <c r="A80" s="23"/>
      <c r="B80" s="23"/>
      <c r="C80" s="23"/>
      <c r="D80" s="23"/>
      <c r="E80" s="23"/>
      <c r="F80" s="23"/>
      <c r="G80" s="23"/>
      <c r="H80" s="41"/>
      <c r="I80" s="23"/>
      <c r="J80" s="23"/>
      <c r="K80" s="23"/>
      <c r="L80" s="23"/>
      <c r="M80" s="23"/>
      <c r="N80" s="23"/>
      <c r="O80" s="23"/>
      <c r="P80" s="23"/>
      <c r="Q80" s="23"/>
      <c r="R80" s="23"/>
      <c r="S80" s="23"/>
      <c r="T80" s="23"/>
      <c r="U80" s="23"/>
      <c r="V80" s="23"/>
      <c r="W80" s="23"/>
      <c r="X80" s="23"/>
      <c r="Y80" s="23"/>
      <c r="Z80" s="23"/>
    </row>
    <row r="81" spans="1:26" ht="13.5" customHeight="1">
      <c r="A81" s="23"/>
      <c r="B81" s="23"/>
      <c r="C81" s="23"/>
      <c r="D81" s="23"/>
      <c r="E81" s="23"/>
      <c r="F81" s="23"/>
      <c r="G81" s="23"/>
      <c r="H81" s="41"/>
      <c r="I81" s="23"/>
      <c r="J81" s="23"/>
      <c r="K81" s="23"/>
      <c r="L81" s="23"/>
      <c r="M81" s="23"/>
      <c r="N81" s="23"/>
      <c r="O81" s="23"/>
      <c r="P81" s="23"/>
      <c r="Q81" s="23"/>
      <c r="R81" s="23"/>
      <c r="S81" s="23"/>
      <c r="T81" s="23"/>
      <c r="U81" s="23"/>
      <c r="V81" s="23"/>
      <c r="W81" s="23"/>
      <c r="X81" s="23"/>
      <c r="Y81" s="23"/>
      <c r="Z81" s="23"/>
    </row>
    <row r="82" spans="1:26" ht="13.5" customHeight="1">
      <c r="A82" s="23"/>
      <c r="B82" s="23"/>
      <c r="C82" s="23"/>
      <c r="D82" s="23"/>
      <c r="E82" s="23"/>
      <c r="F82" s="23"/>
      <c r="G82" s="23"/>
      <c r="H82" s="41"/>
      <c r="I82" s="23"/>
      <c r="J82" s="23"/>
      <c r="K82" s="23"/>
      <c r="L82" s="23"/>
      <c r="M82" s="23"/>
      <c r="N82" s="23"/>
      <c r="O82" s="23"/>
      <c r="P82" s="23"/>
      <c r="Q82" s="23"/>
      <c r="R82" s="23"/>
      <c r="S82" s="23"/>
      <c r="T82" s="23"/>
      <c r="U82" s="23"/>
      <c r="V82" s="23"/>
      <c r="W82" s="23"/>
      <c r="X82" s="23"/>
      <c r="Y82" s="23"/>
      <c r="Z82" s="23"/>
    </row>
    <row r="83" spans="1:26" ht="13.5" customHeight="1">
      <c r="A83" s="23"/>
      <c r="B83" s="23"/>
      <c r="C83" s="23"/>
      <c r="D83" s="23"/>
      <c r="E83" s="23"/>
      <c r="F83" s="23"/>
      <c r="G83" s="23"/>
      <c r="H83" s="41"/>
      <c r="I83" s="23"/>
      <c r="J83" s="23"/>
      <c r="K83" s="23"/>
      <c r="L83" s="23"/>
      <c r="M83" s="23"/>
      <c r="N83" s="23"/>
      <c r="O83" s="23"/>
      <c r="P83" s="23"/>
      <c r="Q83" s="23"/>
      <c r="R83" s="23"/>
      <c r="S83" s="23"/>
      <c r="T83" s="23"/>
      <c r="U83" s="23"/>
      <c r="V83" s="23"/>
      <c r="W83" s="23"/>
      <c r="X83" s="23"/>
      <c r="Y83" s="23"/>
      <c r="Z83" s="23"/>
    </row>
    <row r="84" spans="1:26" ht="13.5" customHeight="1">
      <c r="A84" s="23"/>
      <c r="B84" s="23"/>
      <c r="C84" s="23"/>
      <c r="D84" s="23"/>
      <c r="E84" s="23"/>
      <c r="F84" s="23"/>
      <c r="G84" s="23"/>
      <c r="H84" s="41"/>
      <c r="I84" s="23"/>
      <c r="J84" s="23"/>
      <c r="K84" s="23"/>
      <c r="L84" s="23"/>
      <c r="M84" s="23"/>
      <c r="N84" s="23"/>
      <c r="O84" s="23"/>
      <c r="P84" s="23"/>
      <c r="Q84" s="23"/>
      <c r="R84" s="23"/>
      <c r="S84" s="23"/>
      <c r="T84" s="23"/>
      <c r="U84" s="23"/>
      <c r="V84" s="23"/>
      <c r="W84" s="23"/>
      <c r="X84" s="23"/>
      <c r="Y84" s="23"/>
      <c r="Z84" s="23"/>
    </row>
    <row r="85" spans="1:26" ht="13.5" customHeight="1">
      <c r="A85" s="23"/>
      <c r="B85" s="23"/>
      <c r="C85" s="23"/>
      <c r="D85" s="23"/>
      <c r="E85" s="23"/>
      <c r="F85" s="23"/>
      <c r="G85" s="23"/>
      <c r="H85" s="41"/>
      <c r="I85" s="23"/>
      <c r="J85" s="23"/>
      <c r="K85" s="23"/>
      <c r="L85" s="23"/>
      <c r="M85" s="23"/>
      <c r="N85" s="23"/>
      <c r="O85" s="23"/>
      <c r="P85" s="23"/>
      <c r="Q85" s="23"/>
      <c r="R85" s="23"/>
      <c r="S85" s="23"/>
      <c r="T85" s="23"/>
      <c r="U85" s="23"/>
      <c r="V85" s="23"/>
      <c r="W85" s="23"/>
      <c r="X85" s="23"/>
      <c r="Y85" s="23"/>
      <c r="Z85" s="23"/>
    </row>
    <row r="86" spans="1:26" ht="13.5" customHeight="1">
      <c r="A86" s="23"/>
      <c r="B86" s="23"/>
      <c r="C86" s="23"/>
      <c r="D86" s="23"/>
      <c r="E86" s="23"/>
      <c r="F86" s="23"/>
      <c r="G86" s="23"/>
      <c r="H86" s="41"/>
      <c r="I86" s="23"/>
      <c r="J86" s="23"/>
      <c r="K86" s="23"/>
      <c r="L86" s="23"/>
      <c r="M86" s="23"/>
      <c r="N86" s="23"/>
      <c r="O86" s="23"/>
      <c r="P86" s="23"/>
      <c r="Q86" s="23"/>
      <c r="R86" s="23"/>
      <c r="S86" s="23"/>
      <c r="T86" s="23"/>
      <c r="U86" s="23"/>
      <c r="V86" s="23"/>
      <c r="W86" s="23"/>
      <c r="X86" s="23"/>
      <c r="Y86" s="23"/>
      <c r="Z86" s="23"/>
    </row>
    <row r="87" spans="1:26" ht="13.5" customHeight="1">
      <c r="A87" s="23"/>
      <c r="B87" s="23"/>
      <c r="C87" s="23"/>
      <c r="D87" s="23"/>
      <c r="E87" s="23"/>
      <c r="F87" s="23"/>
      <c r="G87" s="23"/>
      <c r="H87" s="41"/>
      <c r="I87" s="23"/>
      <c r="J87" s="23"/>
      <c r="K87" s="23"/>
      <c r="L87" s="23"/>
      <c r="M87" s="23"/>
      <c r="N87" s="23"/>
      <c r="O87" s="23"/>
      <c r="P87" s="23"/>
      <c r="Q87" s="23"/>
      <c r="R87" s="23"/>
      <c r="S87" s="23"/>
      <c r="T87" s="23"/>
      <c r="U87" s="23"/>
      <c r="V87" s="23"/>
      <c r="W87" s="23"/>
      <c r="X87" s="23"/>
      <c r="Y87" s="23"/>
      <c r="Z87" s="23"/>
    </row>
    <row r="88" spans="1:26" ht="13.5" customHeight="1">
      <c r="A88" s="23"/>
      <c r="B88" s="23"/>
      <c r="C88" s="23"/>
      <c r="D88" s="23"/>
      <c r="E88" s="23"/>
      <c r="F88" s="23"/>
      <c r="G88" s="23"/>
      <c r="H88" s="41"/>
      <c r="I88" s="23"/>
      <c r="J88" s="23"/>
      <c r="K88" s="23"/>
      <c r="L88" s="23"/>
      <c r="M88" s="23"/>
      <c r="N88" s="23"/>
      <c r="O88" s="23"/>
      <c r="P88" s="23"/>
      <c r="Q88" s="23"/>
      <c r="R88" s="23"/>
      <c r="S88" s="23"/>
      <c r="T88" s="23"/>
      <c r="U88" s="23"/>
      <c r="V88" s="23"/>
      <c r="W88" s="23"/>
      <c r="X88" s="23"/>
      <c r="Y88" s="23"/>
      <c r="Z88" s="23"/>
    </row>
    <row r="89" spans="1:26" ht="13.5" customHeight="1">
      <c r="A89" s="23"/>
      <c r="B89" s="23"/>
      <c r="C89" s="23"/>
      <c r="D89" s="23"/>
      <c r="E89" s="23"/>
      <c r="F89" s="23"/>
      <c r="G89" s="23"/>
      <c r="H89" s="41"/>
      <c r="I89" s="23"/>
      <c r="J89" s="23"/>
      <c r="K89" s="23"/>
      <c r="L89" s="23"/>
      <c r="M89" s="23"/>
      <c r="N89" s="23"/>
      <c r="O89" s="23"/>
      <c r="P89" s="23"/>
      <c r="Q89" s="23"/>
      <c r="R89" s="23"/>
      <c r="S89" s="23"/>
      <c r="T89" s="23"/>
      <c r="U89" s="23"/>
      <c r="V89" s="23"/>
      <c r="W89" s="23"/>
      <c r="X89" s="23"/>
      <c r="Y89" s="23"/>
      <c r="Z89" s="23"/>
    </row>
    <row r="90" spans="1:26" ht="13.5" customHeight="1">
      <c r="A90" s="23"/>
      <c r="B90" s="23"/>
      <c r="C90" s="23"/>
      <c r="D90" s="23"/>
      <c r="E90" s="23"/>
      <c r="F90" s="23"/>
      <c r="G90" s="23"/>
      <c r="H90" s="41"/>
      <c r="I90" s="23"/>
      <c r="J90" s="23"/>
      <c r="K90" s="23"/>
      <c r="L90" s="23"/>
      <c r="M90" s="23"/>
      <c r="N90" s="23"/>
      <c r="O90" s="23"/>
      <c r="P90" s="23"/>
      <c r="Q90" s="23"/>
      <c r="R90" s="23"/>
      <c r="S90" s="23"/>
      <c r="T90" s="23"/>
      <c r="U90" s="23"/>
      <c r="V90" s="23"/>
      <c r="W90" s="23"/>
      <c r="X90" s="23"/>
      <c r="Y90" s="23"/>
      <c r="Z90" s="23"/>
    </row>
    <row r="91" spans="1:26" ht="13.5" customHeight="1">
      <c r="A91" s="23"/>
      <c r="B91" s="23"/>
      <c r="C91" s="23"/>
      <c r="D91" s="23"/>
      <c r="E91" s="23"/>
      <c r="F91" s="23"/>
      <c r="G91" s="23"/>
      <c r="H91" s="41"/>
      <c r="I91" s="23"/>
      <c r="J91" s="23"/>
      <c r="K91" s="23"/>
      <c r="L91" s="23"/>
      <c r="M91" s="23"/>
      <c r="N91" s="23"/>
      <c r="O91" s="23"/>
      <c r="P91" s="23"/>
      <c r="Q91" s="23"/>
      <c r="R91" s="23"/>
      <c r="S91" s="23"/>
      <c r="T91" s="23"/>
      <c r="U91" s="23"/>
      <c r="V91" s="23"/>
      <c r="W91" s="23"/>
      <c r="X91" s="23"/>
      <c r="Y91" s="23"/>
      <c r="Z91" s="23"/>
    </row>
    <row r="92" spans="1:26" ht="13.5" customHeight="1">
      <c r="A92" s="23"/>
      <c r="B92" s="23"/>
      <c r="C92" s="23"/>
      <c r="D92" s="23"/>
      <c r="E92" s="23"/>
      <c r="F92" s="23"/>
      <c r="G92" s="23"/>
      <c r="H92" s="41"/>
      <c r="I92" s="23"/>
      <c r="J92" s="23"/>
      <c r="K92" s="23"/>
      <c r="L92" s="23"/>
      <c r="M92" s="23"/>
      <c r="N92" s="23"/>
      <c r="O92" s="23"/>
      <c r="P92" s="23"/>
      <c r="Q92" s="23"/>
      <c r="R92" s="23"/>
      <c r="S92" s="23"/>
      <c r="T92" s="23"/>
      <c r="U92" s="23"/>
      <c r="V92" s="23"/>
      <c r="W92" s="23"/>
      <c r="X92" s="23"/>
      <c r="Y92" s="23"/>
      <c r="Z92" s="23"/>
    </row>
    <row r="93" spans="1:26" ht="13.5" customHeight="1">
      <c r="A93" s="23"/>
      <c r="B93" s="23"/>
      <c r="C93" s="23"/>
      <c r="D93" s="23"/>
      <c r="E93" s="23"/>
      <c r="F93" s="23"/>
      <c r="G93" s="23"/>
      <c r="H93" s="41"/>
      <c r="I93" s="23"/>
      <c r="J93" s="23"/>
      <c r="K93" s="23"/>
      <c r="L93" s="23"/>
      <c r="M93" s="23"/>
      <c r="N93" s="23"/>
      <c r="O93" s="23"/>
      <c r="P93" s="23"/>
      <c r="Q93" s="23"/>
      <c r="R93" s="23"/>
      <c r="S93" s="23"/>
      <c r="T93" s="23"/>
      <c r="U93" s="23"/>
      <c r="V93" s="23"/>
      <c r="W93" s="23"/>
      <c r="X93" s="23"/>
      <c r="Y93" s="23"/>
      <c r="Z93" s="23"/>
    </row>
    <row r="94" spans="1:26" ht="13.5" customHeight="1">
      <c r="A94" s="23"/>
      <c r="B94" s="23"/>
      <c r="C94" s="23"/>
      <c r="D94" s="23"/>
      <c r="E94" s="23"/>
      <c r="F94" s="23"/>
      <c r="G94" s="23"/>
      <c r="H94" s="41"/>
      <c r="I94" s="23"/>
      <c r="J94" s="23"/>
      <c r="K94" s="23"/>
      <c r="L94" s="23"/>
      <c r="M94" s="23"/>
      <c r="N94" s="23"/>
      <c r="O94" s="23"/>
      <c r="P94" s="23"/>
      <c r="Q94" s="23"/>
      <c r="R94" s="23"/>
      <c r="S94" s="23"/>
      <c r="T94" s="23"/>
      <c r="U94" s="23"/>
      <c r="V94" s="23"/>
      <c r="W94" s="23"/>
      <c r="X94" s="23"/>
      <c r="Y94" s="23"/>
      <c r="Z94" s="23"/>
    </row>
    <row r="95" spans="1:26" ht="13.5" customHeight="1">
      <c r="A95" s="23"/>
      <c r="B95" s="23"/>
      <c r="C95" s="23"/>
      <c r="D95" s="23"/>
      <c r="E95" s="23"/>
      <c r="F95" s="23"/>
      <c r="G95" s="23"/>
      <c r="H95" s="41"/>
      <c r="I95" s="23"/>
      <c r="J95" s="23"/>
      <c r="K95" s="23"/>
      <c r="L95" s="23"/>
      <c r="M95" s="23"/>
      <c r="N95" s="23"/>
      <c r="O95" s="23"/>
      <c r="P95" s="23"/>
      <c r="Q95" s="23"/>
      <c r="R95" s="23"/>
      <c r="S95" s="23"/>
      <c r="T95" s="23"/>
      <c r="U95" s="23"/>
      <c r="V95" s="23"/>
      <c r="W95" s="23"/>
      <c r="X95" s="23"/>
      <c r="Y95" s="23"/>
      <c r="Z95" s="23"/>
    </row>
    <row r="96" spans="1:26" ht="13.5" customHeight="1">
      <c r="A96" s="23"/>
      <c r="B96" s="23"/>
      <c r="C96" s="23"/>
      <c r="D96" s="23"/>
      <c r="E96" s="23"/>
      <c r="F96" s="23"/>
      <c r="G96" s="23"/>
      <c r="H96" s="41"/>
      <c r="I96" s="23"/>
      <c r="J96" s="23"/>
      <c r="K96" s="23"/>
      <c r="L96" s="23"/>
      <c r="M96" s="23"/>
      <c r="N96" s="23"/>
      <c r="O96" s="23"/>
      <c r="P96" s="23"/>
      <c r="Q96" s="23"/>
      <c r="R96" s="23"/>
      <c r="S96" s="23"/>
      <c r="T96" s="23"/>
      <c r="U96" s="23"/>
      <c r="V96" s="23"/>
      <c r="W96" s="23"/>
      <c r="X96" s="23"/>
      <c r="Y96" s="23"/>
      <c r="Z96" s="23"/>
    </row>
    <row r="97" spans="1:26" ht="13.5" customHeight="1">
      <c r="A97" s="23"/>
      <c r="B97" s="23"/>
      <c r="C97" s="23"/>
      <c r="D97" s="23"/>
      <c r="E97" s="23"/>
      <c r="F97" s="23"/>
      <c r="G97" s="23"/>
      <c r="H97" s="41"/>
      <c r="I97" s="23"/>
      <c r="J97" s="23"/>
      <c r="K97" s="23"/>
      <c r="L97" s="23"/>
      <c r="M97" s="23"/>
      <c r="N97" s="23"/>
      <c r="O97" s="23"/>
      <c r="P97" s="23"/>
      <c r="Q97" s="23"/>
      <c r="R97" s="23"/>
      <c r="S97" s="23"/>
      <c r="T97" s="23"/>
      <c r="U97" s="23"/>
      <c r="V97" s="23"/>
      <c r="W97" s="23"/>
      <c r="X97" s="23"/>
      <c r="Y97" s="23"/>
      <c r="Z97" s="23"/>
    </row>
    <row r="98" spans="1:26" ht="13.5" customHeight="1">
      <c r="A98" s="23"/>
      <c r="B98" s="23"/>
      <c r="C98" s="23"/>
      <c r="D98" s="23"/>
      <c r="E98" s="23"/>
      <c r="F98" s="23"/>
      <c r="G98" s="23"/>
      <c r="H98" s="41"/>
      <c r="I98" s="23"/>
      <c r="J98" s="23"/>
      <c r="K98" s="23"/>
      <c r="L98" s="23"/>
      <c r="M98" s="23"/>
      <c r="N98" s="23"/>
      <c r="O98" s="23"/>
      <c r="P98" s="23"/>
      <c r="Q98" s="23"/>
      <c r="R98" s="23"/>
      <c r="S98" s="23"/>
      <c r="T98" s="23"/>
      <c r="U98" s="23"/>
      <c r="V98" s="23"/>
      <c r="W98" s="23"/>
      <c r="X98" s="23"/>
      <c r="Y98" s="23"/>
      <c r="Z98" s="23"/>
    </row>
    <row r="99" spans="1:26" ht="13.5" customHeight="1">
      <c r="A99" s="23"/>
      <c r="B99" s="23"/>
      <c r="C99" s="23"/>
      <c r="D99" s="23"/>
      <c r="E99" s="23"/>
      <c r="F99" s="23"/>
      <c r="G99" s="23"/>
      <c r="H99" s="41"/>
      <c r="I99" s="23"/>
      <c r="J99" s="23"/>
      <c r="K99" s="23"/>
      <c r="L99" s="23"/>
      <c r="M99" s="23"/>
      <c r="N99" s="23"/>
      <c r="O99" s="23"/>
      <c r="P99" s="23"/>
      <c r="Q99" s="23"/>
      <c r="R99" s="23"/>
      <c r="S99" s="23"/>
      <c r="T99" s="23"/>
      <c r="U99" s="23"/>
      <c r="V99" s="23"/>
      <c r="W99" s="23"/>
      <c r="X99" s="23"/>
      <c r="Y99" s="23"/>
      <c r="Z99" s="23"/>
    </row>
    <row r="100" spans="1:26" ht="13.5" customHeight="1">
      <c r="A100" s="23"/>
      <c r="B100" s="23"/>
      <c r="C100" s="23"/>
      <c r="D100" s="23"/>
      <c r="E100" s="23"/>
      <c r="F100" s="23"/>
      <c r="G100" s="23"/>
      <c r="H100" s="41"/>
      <c r="I100" s="23"/>
      <c r="J100" s="23"/>
      <c r="K100" s="23"/>
      <c r="L100" s="23"/>
      <c r="M100" s="23"/>
      <c r="N100" s="23"/>
      <c r="O100" s="23"/>
      <c r="P100" s="23"/>
      <c r="Q100" s="23"/>
      <c r="R100" s="23"/>
      <c r="S100" s="23"/>
      <c r="T100" s="23"/>
      <c r="U100" s="23"/>
      <c r="V100" s="23"/>
      <c r="W100" s="23"/>
      <c r="X100" s="23"/>
      <c r="Y100" s="23"/>
      <c r="Z100" s="23"/>
    </row>
    <row r="101" spans="1:26" ht="13.5" customHeight="1">
      <c r="A101" s="23"/>
      <c r="B101" s="23"/>
      <c r="C101" s="23"/>
      <c r="D101" s="23"/>
      <c r="E101" s="23"/>
      <c r="F101" s="23"/>
      <c r="G101" s="23"/>
      <c r="H101" s="41"/>
      <c r="I101" s="23"/>
      <c r="J101" s="23"/>
      <c r="K101" s="23"/>
      <c r="L101" s="23"/>
      <c r="M101" s="23"/>
      <c r="N101" s="23"/>
      <c r="O101" s="23"/>
      <c r="P101" s="23"/>
      <c r="Q101" s="23"/>
      <c r="R101" s="23"/>
      <c r="S101" s="23"/>
      <c r="T101" s="23"/>
      <c r="U101" s="23"/>
      <c r="V101" s="23"/>
      <c r="W101" s="23"/>
      <c r="X101" s="23"/>
      <c r="Y101" s="23"/>
      <c r="Z101" s="23"/>
    </row>
    <row r="102" spans="1:26" ht="13.5" customHeight="1">
      <c r="A102" s="23"/>
      <c r="B102" s="23"/>
      <c r="C102" s="23"/>
      <c r="D102" s="23"/>
      <c r="E102" s="23"/>
      <c r="F102" s="23"/>
      <c r="G102" s="23"/>
      <c r="H102" s="41"/>
      <c r="I102" s="23"/>
      <c r="J102" s="23"/>
      <c r="K102" s="23"/>
      <c r="L102" s="23"/>
      <c r="M102" s="23"/>
      <c r="N102" s="23"/>
      <c r="O102" s="23"/>
      <c r="P102" s="23"/>
      <c r="Q102" s="23"/>
      <c r="R102" s="23"/>
      <c r="S102" s="23"/>
      <c r="T102" s="23"/>
      <c r="U102" s="23"/>
      <c r="V102" s="23"/>
      <c r="W102" s="23"/>
      <c r="X102" s="23"/>
      <c r="Y102" s="23"/>
      <c r="Z102" s="23"/>
    </row>
    <row r="103" spans="1:26" ht="13.5" customHeight="1">
      <c r="A103" s="23"/>
      <c r="B103" s="23"/>
      <c r="C103" s="23"/>
      <c r="D103" s="23"/>
      <c r="E103" s="23"/>
      <c r="F103" s="23"/>
      <c r="G103" s="23"/>
      <c r="H103" s="41"/>
      <c r="I103" s="23"/>
      <c r="J103" s="23"/>
      <c r="K103" s="23"/>
      <c r="L103" s="23"/>
      <c r="M103" s="23"/>
      <c r="N103" s="23"/>
      <c r="O103" s="23"/>
      <c r="P103" s="23"/>
      <c r="Q103" s="23"/>
      <c r="R103" s="23"/>
      <c r="S103" s="23"/>
      <c r="T103" s="23"/>
      <c r="U103" s="23"/>
      <c r="V103" s="23"/>
      <c r="W103" s="23"/>
      <c r="X103" s="23"/>
      <c r="Y103" s="23"/>
      <c r="Z103" s="23"/>
    </row>
    <row r="104" spans="1:26" ht="13.5" customHeight="1">
      <c r="A104" s="23"/>
      <c r="B104" s="23"/>
      <c r="C104" s="23"/>
      <c r="D104" s="23"/>
      <c r="E104" s="23"/>
      <c r="F104" s="23"/>
      <c r="G104" s="23"/>
      <c r="H104" s="41"/>
      <c r="I104" s="23"/>
      <c r="J104" s="23"/>
      <c r="K104" s="23"/>
      <c r="L104" s="23"/>
      <c r="M104" s="23"/>
      <c r="N104" s="23"/>
      <c r="O104" s="23"/>
      <c r="P104" s="23"/>
      <c r="Q104" s="23"/>
      <c r="R104" s="23"/>
      <c r="S104" s="23"/>
      <c r="T104" s="23"/>
      <c r="U104" s="23"/>
      <c r="V104" s="23"/>
      <c r="W104" s="23"/>
      <c r="X104" s="23"/>
      <c r="Y104" s="23"/>
      <c r="Z104" s="23"/>
    </row>
    <row r="105" spans="1:26" ht="13.5" customHeight="1">
      <c r="A105" s="23"/>
      <c r="B105" s="23"/>
      <c r="C105" s="23"/>
      <c r="D105" s="23"/>
      <c r="E105" s="23"/>
      <c r="F105" s="23"/>
      <c r="G105" s="23"/>
      <c r="H105" s="41"/>
      <c r="I105" s="23"/>
      <c r="J105" s="23"/>
      <c r="K105" s="23"/>
      <c r="L105" s="23"/>
      <c r="M105" s="23"/>
      <c r="N105" s="23"/>
      <c r="O105" s="23"/>
      <c r="P105" s="23"/>
      <c r="Q105" s="23"/>
      <c r="R105" s="23"/>
      <c r="S105" s="23"/>
      <c r="T105" s="23"/>
      <c r="U105" s="23"/>
      <c r="V105" s="23"/>
      <c r="W105" s="23"/>
      <c r="X105" s="23"/>
      <c r="Y105" s="23"/>
      <c r="Z105" s="23"/>
    </row>
    <row r="106" spans="1:26" ht="13.5" customHeight="1">
      <c r="A106" s="23"/>
      <c r="B106" s="23"/>
      <c r="C106" s="23"/>
      <c r="D106" s="23"/>
      <c r="E106" s="23"/>
      <c r="F106" s="23"/>
      <c r="G106" s="23"/>
      <c r="H106" s="41"/>
      <c r="I106" s="23"/>
      <c r="J106" s="23"/>
      <c r="K106" s="23"/>
      <c r="L106" s="23"/>
      <c r="M106" s="23"/>
      <c r="N106" s="23"/>
      <c r="O106" s="23"/>
      <c r="P106" s="23"/>
      <c r="Q106" s="23"/>
      <c r="R106" s="23"/>
      <c r="S106" s="23"/>
      <c r="T106" s="23"/>
      <c r="U106" s="23"/>
      <c r="V106" s="23"/>
      <c r="W106" s="23"/>
      <c r="X106" s="23"/>
      <c r="Y106" s="23"/>
      <c r="Z106" s="23"/>
    </row>
    <row r="107" spans="1:26" ht="13.5" customHeight="1">
      <c r="A107" s="23"/>
      <c r="B107" s="23"/>
      <c r="C107" s="23"/>
      <c r="D107" s="23"/>
      <c r="E107" s="23"/>
      <c r="F107" s="23"/>
      <c r="G107" s="23"/>
      <c r="H107" s="41"/>
      <c r="I107" s="23"/>
      <c r="J107" s="23"/>
      <c r="K107" s="23"/>
      <c r="L107" s="23"/>
      <c r="M107" s="23"/>
      <c r="N107" s="23"/>
      <c r="O107" s="23"/>
      <c r="P107" s="23"/>
      <c r="Q107" s="23"/>
      <c r="R107" s="23"/>
      <c r="S107" s="23"/>
      <c r="T107" s="23"/>
      <c r="U107" s="23"/>
      <c r="V107" s="23"/>
      <c r="W107" s="23"/>
      <c r="X107" s="23"/>
      <c r="Y107" s="23"/>
      <c r="Z107" s="23"/>
    </row>
    <row r="108" spans="1:26" ht="13.5" customHeight="1">
      <c r="A108" s="23"/>
      <c r="B108" s="23"/>
      <c r="C108" s="23"/>
      <c r="D108" s="23"/>
      <c r="E108" s="23"/>
      <c r="F108" s="23"/>
      <c r="G108" s="23"/>
      <c r="H108" s="41"/>
      <c r="I108" s="23"/>
      <c r="J108" s="23"/>
      <c r="K108" s="23"/>
      <c r="L108" s="23"/>
      <c r="M108" s="23"/>
      <c r="N108" s="23"/>
      <c r="O108" s="23"/>
      <c r="P108" s="23"/>
      <c r="Q108" s="23"/>
      <c r="R108" s="23"/>
      <c r="S108" s="23"/>
      <c r="T108" s="23"/>
      <c r="U108" s="23"/>
      <c r="V108" s="23"/>
      <c r="W108" s="23"/>
      <c r="X108" s="23"/>
      <c r="Y108" s="23"/>
      <c r="Z108" s="23"/>
    </row>
    <row r="109" spans="1:26" ht="13.5" customHeight="1">
      <c r="A109" s="23"/>
      <c r="B109" s="23"/>
      <c r="C109" s="23"/>
      <c r="D109" s="23"/>
      <c r="E109" s="23"/>
      <c r="F109" s="23"/>
      <c r="G109" s="23"/>
      <c r="H109" s="41"/>
      <c r="I109" s="23"/>
      <c r="J109" s="23"/>
      <c r="K109" s="23"/>
      <c r="L109" s="23"/>
      <c r="M109" s="23"/>
      <c r="N109" s="23"/>
      <c r="O109" s="23"/>
      <c r="P109" s="23"/>
      <c r="Q109" s="23"/>
      <c r="R109" s="23"/>
      <c r="S109" s="23"/>
      <c r="T109" s="23"/>
      <c r="U109" s="23"/>
      <c r="V109" s="23"/>
      <c r="W109" s="23"/>
      <c r="X109" s="23"/>
      <c r="Y109" s="23"/>
      <c r="Z109" s="23"/>
    </row>
    <row r="110" spans="1:26" ht="13.5" customHeight="1">
      <c r="A110" s="23"/>
      <c r="B110" s="23"/>
      <c r="C110" s="23"/>
      <c r="D110" s="23"/>
      <c r="E110" s="23"/>
      <c r="F110" s="23"/>
      <c r="G110" s="23"/>
      <c r="H110" s="41"/>
      <c r="I110" s="23"/>
      <c r="J110" s="23"/>
      <c r="K110" s="23"/>
      <c r="L110" s="23"/>
      <c r="M110" s="23"/>
      <c r="N110" s="23"/>
      <c r="O110" s="23"/>
      <c r="P110" s="23"/>
      <c r="Q110" s="23"/>
      <c r="R110" s="23"/>
      <c r="S110" s="23"/>
      <c r="T110" s="23"/>
      <c r="U110" s="23"/>
      <c r="V110" s="23"/>
      <c r="W110" s="23"/>
      <c r="X110" s="23"/>
      <c r="Y110" s="23"/>
      <c r="Z110" s="23"/>
    </row>
    <row r="111" spans="1:26" ht="13.5" customHeight="1">
      <c r="A111" s="23"/>
      <c r="B111" s="23"/>
      <c r="C111" s="23"/>
      <c r="D111" s="23"/>
      <c r="E111" s="23"/>
      <c r="F111" s="23"/>
      <c r="G111" s="23"/>
      <c r="H111" s="41"/>
      <c r="I111" s="23"/>
      <c r="J111" s="23"/>
      <c r="K111" s="23"/>
      <c r="L111" s="23"/>
      <c r="M111" s="23"/>
      <c r="N111" s="23"/>
      <c r="O111" s="23"/>
      <c r="P111" s="23"/>
      <c r="Q111" s="23"/>
      <c r="R111" s="23"/>
      <c r="S111" s="23"/>
      <c r="T111" s="23"/>
      <c r="U111" s="23"/>
      <c r="V111" s="23"/>
      <c r="W111" s="23"/>
      <c r="X111" s="23"/>
      <c r="Y111" s="23"/>
      <c r="Z111" s="23"/>
    </row>
    <row r="112" spans="1:26" ht="13.5" customHeight="1">
      <c r="A112" s="23"/>
      <c r="B112" s="23"/>
      <c r="C112" s="23"/>
      <c r="D112" s="23"/>
      <c r="E112" s="23"/>
      <c r="F112" s="23"/>
      <c r="G112" s="23"/>
      <c r="H112" s="41"/>
      <c r="I112" s="23"/>
      <c r="J112" s="23"/>
      <c r="K112" s="23"/>
      <c r="L112" s="23"/>
      <c r="M112" s="23"/>
      <c r="N112" s="23"/>
      <c r="O112" s="23"/>
      <c r="P112" s="23"/>
      <c r="Q112" s="23"/>
      <c r="R112" s="23"/>
      <c r="S112" s="23"/>
      <c r="T112" s="23"/>
      <c r="U112" s="23"/>
      <c r="V112" s="23"/>
      <c r="W112" s="23"/>
      <c r="X112" s="23"/>
      <c r="Y112" s="23"/>
      <c r="Z112" s="23"/>
    </row>
    <row r="113" spans="1:26" ht="13.5" customHeight="1">
      <c r="A113" s="23"/>
      <c r="B113" s="23"/>
      <c r="C113" s="23"/>
      <c r="D113" s="23"/>
      <c r="E113" s="23"/>
      <c r="F113" s="23"/>
      <c r="G113" s="23"/>
      <c r="H113" s="41"/>
      <c r="I113" s="23"/>
      <c r="J113" s="23"/>
      <c r="K113" s="23"/>
      <c r="L113" s="23"/>
      <c r="M113" s="23"/>
      <c r="N113" s="23"/>
      <c r="O113" s="23"/>
      <c r="P113" s="23"/>
      <c r="Q113" s="23"/>
      <c r="R113" s="23"/>
      <c r="S113" s="23"/>
      <c r="T113" s="23"/>
      <c r="U113" s="23"/>
      <c r="V113" s="23"/>
      <c r="W113" s="23"/>
      <c r="X113" s="23"/>
      <c r="Y113" s="23"/>
      <c r="Z113" s="23"/>
    </row>
    <row r="114" spans="1:26" ht="13.5" customHeight="1">
      <c r="A114" s="23"/>
      <c r="B114" s="23"/>
      <c r="C114" s="23"/>
      <c r="D114" s="23"/>
      <c r="E114" s="23"/>
      <c r="F114" s="23"/>
      <c r="G114" s="23"/>
      <c r="H114" s="41"/>
      <c r="I114" s="23"/>
      <c r="J114" s="23"/>
      <c r="K114" s="23"/>
      <c r="L114" s="23"/>
      <c r="M114" s="23"/>
      <c r="N114" s="23"/>
      <c r="O114" s="23"/>
      <c r="P114" s="23"/>
      <c r="Q114" s="23"/>
      <c r="R114" s="23"/>
      <c r="S114" s="23"/>
      <c r="T114" s="23"/>
      <c r="U114" s="23"/>
      <c r="V114" s="23"/>
      <c r="W114" s="23"/>
      <c r="X114" s="23"/>
      <c r="Y114" s="23"/>
      <c r="Z114" s="23"/>
    </row>
    <row r="115" spans="1:26" ht="13.5" customHeight="1">
      <c r="A115" s="23"/>
      <c r="B115" s="23"/>
      <c r="C115" s="23"/>
      <c r="D115" s="23"/>
      <c r="E115" s="23"/>
      <c r="F115" s="23"/>
      <c r="G115" s="23"/>
      <c r="H115" s="41"/>
      <c r="I115" s="23"/>
      <c r="J115" s="23"/>
      <c r="K115" s="23"/>
      <c r="L115" s="23"/>
      <c r="M115" s="23"/>
      <c r="N115" s="23"/>
      <c r="O115" s="23"/>
      <c r="P115" s="23"/>
      <c r="Q115" s="23"/>
      <c r="R115" s="23"/>
      <c r="S115" s="23"/>
      <c r="T115" s="23"/>
      <c r="U115" s="23"/>
      <c r="V115" s="23"/>
      <c r="W115" s="23"/>
      <c r="X115" s="23"/>
      <c r="Y115" s="23"/>
      <c r="Z115" s="23"/>
    </row>
    <row r="116" spans="1:26" ht="13.5" customHeight="1">
      <c r="A116" s="23"/>
      <c r="B116" s="23"/>
      <c r="C116" s="23"/>
      <c r="D116" s="23"/>
      <c r="E116" s="23"/>
      <c r="F116" s="23"/>
      <c r="G116" s="23"/>
      <c r="H116" s="41"/>
      <c r="I116" s="23"/>
      <c r="J116" s="23"/>
      <c r="K116" s="23"/>
      <c r="L116" s="23"/>
      <c r="M116" s="23"/>
      <c r="N116" s="23"/>
      <c r="O116" s="23"/>
      <c r="P116" s="23"/>
      <c r="Q116" s="23"/>
      <c r="R116" s="23"/>
      <c r="S116" s="23"/>
      <c r="T116" s="23"/>
      <c r="U116" s="23"/>
      <c r="V116" s="23"/>
      <c r="W116" s="23"/>
      <c r="X116" s="23"/>
      <c r="Y116" s="23"/>
      <c r="Z116" s="23"/>
    </row>
    <row r="117" spans="1:26" ht="13.5" customHeight="1">
      <c r="A117" s="23"/>
      <c r="B117" s="23"/>
      <c r="C117" s="23"/>
      <c r="D117" s="23"/>
      <c r="E117" s="23"/>
      <c r="F117" s="23"/>
      <c r="G117" s="23"/>
      <c r="H117" s="41"/>
      <c r="I117" s="23"/>
      <c r="J117" s="23"/>
      <c r="K117" s="23"/>
      <c r="L117" s="23"/>
      <c r="M117" s="23"/>
      <c r="N117" s="23"/>
      <c r="O117" s="23"/>
      <c r="P117" s="23"/>
      <c r="Q117" s="23"/>
      <c r="R117" s="23"/>
      <c r="S117" s="23"/>
      <c r="T117" s="23"/>
      <c r="U117" s="23"/>
      <c r="V117" s="23"/>
      <c r="W117" s="23"/>
      <c r="X117" s="23"/>
      <c r="Y117" s="23"/>
      <c r="Z117" s="23"/>
    </row>
    <row r="118" spans="1:26" ht="13.5" customHeight="1">
      <c r="A118" s="23"/>
      <c r="B118" s="23"/>
      <c r="C118" s="23"/>
      <c r="D118" s="23"/>
      <c r="E118" s="23"/>
      <c r="F118" s="23"/>
      <c r="G118" s="23"/>
      <c r="H118" s="41"/>
      <c r="I118" s="23"/>
      <c r="J118" s="23"/>
      <c r="K118" s="23"/>
      <c r="L118" s="23"/>
      <c r="M118" s="23"/>
      <c r="N118" s="23"/>
      <c r="O118" s="23"/>
      <c r="P118" s="23"/>
      <c r="Q118" s="23"/>
      <c r="R118" s="23"/>
      <c r="S118" s="23"/>
      <c r="T118" s="23"/>
      <c r="U118" s="23"/>
      <c r="V118" s="23"/>
      <c r="W118" s="23"/>
      <c r="X118" s="23"/>
      <c r="Y118" s="23"/>
      <c r="Z118" s="23"/>
    </row>
    <row r="119" spans="1:26" ht="13.5" customHeight="1">
      <c r="A119" s="23"/>
      <c r="B119" s="23"/>
      <c r="C119" s="23"/>
      <c r="D119" s="23"/>
      <c r="E119" s="23"/>
      <c r="F119" s="23"/>
      <c r="G119" s="23"/>
      <c r="H119" s="41"/>
      <c r="I119" s="23"/>
      <c r="J119" s="23"/>
      <c r="K119" s="23"/>
      <c r="L119" s="23"/>
      <c r="M119" s="23"/>
      <c r="N119" s="23"/>
      <c r="O119" s="23"/>
      <c r="P119" s="23"/>
      <c r="Q119" s="23"/>
      <c r="R119" s="23"/>
      <c r="S119" s="23"/>
      <c r="T119" s="23"/>
      <c r="U119" s="23"/>
      <c r="V119" s="23"/>
      <c r="W119" s="23"/>
      <c r="X119" s="23"/>
      <c r="Y119" s="23"/>
      <c r="Z119" s="23"/>
    </row>
    <row r="120" spans="1:26" ht="13.5" customHeight="1">
      <c r="A120" s="23"/>
      <c r="B120" s="23"/>
      <c r="C120" s="23"/>
      <c r="D120" s="23"/>
      <c r="E120" s="23"/>
      <c r="F120" s="23"/>
      <c r="G120" s="23"/>
      <c r="H120" s="41"/>
      <c r="I120" s="23"/>
      <c r="J120" s="23"/>
      <c r="K120" s="23"/>
      <c r="L120" s="23"/>
      <c r="M120" s="23"/>
      <c r="N120" s="23"/>
      <c r="O120" s="23"/>
      <c r="P120" s="23"/>
      <c r="Q120" s="23"/>
      <c r="R120" s="23"/>
      <c r="S120" s="23"/>
      <c r="T120" s="23"/>
      <c r="U120" s="23"/>
      <c r="V120" s="23"/>
      <c r="W120" s="23"/>
      <c r="X120" s="23"/>
      <c r="Y120" s="23"/>
      <c r="Z120" s="23"/>
    </row>
    <row r="121" spans="1:26" ht="13.5" customHeight="1">
      <c r="A121" s="23"/>
      <c r="B121" s="23"/>
      <c r="C121" s="23"/>
      <c r="D121" s="23"/>
      <c r="E121" s="23"/>
      <c r="F121" s="23"/>
      <c r="G121" s="23"/>
      <c r="H121" s="41"/>
      <c r="I121" s="23"/>
      <c r="J121" s="23"/>
      <c r="K121" s="23"/>
      <c r="L121" s="23"/>
      <c r="M121" s="23"/>
      <c r="N121" s="23"/>
      <c r="O121" s="23"/>
      <c r="P121" s="23"/>
      <c r="Q121" s="23"/>
      <c r="R121" s="23"/>
      <c r="S121" s="23"/>
      <c r="T121" s="23"/>
      <c r="U121" s="23"/>
      <c r="V121" s="23"/>
      <c r="W121" s="23"/>
      <c r="X121" s="23"/>
      <c r="Y121" s="23"/>
      <c r="Z121" s="23"/>
    </row>
    <row r="122" spans="1:26" ht="13.5" customHeight="1">
      <c r="A122" s="23"/>
      <c r="B122" s="23"/>
      <c r="C122" s="23"/>
      <c r="D122" s="23"/>
      <c r="E122" s="23"/>
      <c r="F122" s="23"/>
      <c r="G122" s="23"/>
      <c r="H122" s="41"/>
      <c r="I122" s="23"/>
      <c r="J122" s="23"/>
      <c r="K122" s="23"/>
      <c r="L122" s="23"/>
      <c r="M122" s="23"/>
      <c r="N122" s="23"/>
      <c r="O122" s="23"/>
      <c r="P122" s="23"/>
      <c r="Q122" s="23"/>
      <c r="R122" s="23"/>
      <c r="S122" s="23"/>
      <c r="T122" s="23"/>
      <c r="U122" s="23"/>
      <c r="V122" s="23"/>
      <c r="W122" s="23"/>
      <c r="X122" s="23"/>
      <c r="Y122" s="23"/>
      <c r="Z122" s="23"/>
    </row>
    <row r="123" spans="1:26" ht="13.5" customHeight="1">
      <c r="A123" s="23"/>
      <c r="B123" s="23"/>
      <c r="C123" s="23"/>
      <c r="D123" s="23"/>
      <c r="E123" s="23"/>
      <c r="F123" s="23"/>
      <c r="G123" s="23"/>
      <c r="H123" s="41"/>
      <c r="I123" s="23"/>
      <c r="J123" s="23"/>
      <c r="K123" s="23"/>
      <c r="L123" s="23"/>
      <c r="M123" s="23"/>
      <c r="N123" s="23"/>
      <c r="O123" s="23"/>
      <c r="P123" s="23"/>
      <c r="Q123" s="23"/>
      <c r="R123" s="23"/>
      <c r="S123" s="23"/>
      <c r="T123" s="23"/>
      <c r="U123" s="23"/>
      <c r="V123" s="23"/>
      <c r="W123" s="23"/>
      <c r="X123" s="23"/>
      <c r="Y123" s="23"/>
      <c r="Z123" s="23"/>
    </row>
    <row r="124" spans="1:26" ht="13.5" customHeight="1">
      <c r="A124" s="23"/>
      <c r="B124" s="23"/>
      <c r="C124" s="23"/>
      <c r="D124" s="23"/>
      <c r="E124" s="23"/>
      <c r="F124" s="23"/>
      <c r="G124" s="23"/>
      <c r="H124" s="41"/>
      <c r="I124" s="23"/>
      <c r="J124" s="23"/>
      <c r="K124" s="23"/>
      <c r="L124" s="23"/>
      <c r="M124" s="23"/>
      <c r="N124" s="23"/>
      <c r="O124" s="23"/>
      <c r="P124" s="23"/>
      <c r="Q124" s="23"/>
      <c r="R124" s="23"/>
      <c r="S124" s="23"/>
      <c r="T124" s="23"/>
      <c r="U124" s="23"/>
      <c r="V124" s="23"/>
      <c r="W124" s="23"/>
      <c r="X124" s="23"/>
      <c r="Y124" s="23"/>
      <c r="Z124" s="23"/>
    </row>
    <row r="125" spans="1:26" ht="13.5" customHeight="1">
      <c r="A125" s="23"/>
      <c r="B125" s="23"/>
      <c r="C125" s="23"/>
      <c r="D125" s="23"/>
      <c r="E125" s="23"/>
      <c r="F125" s="23"/>
      <c r="G125" s="23"/>
      <c r="H125" s="41"/>
      <c r="I125" s="23"/>
      <c r="J125" s="23"/>
      <c r="K125" s="23"/>
      <c r="L125" s="23"/>
      <c r="M125" s="23"/>
      <c r="N125" s="23"/>
      <c r="O125" s="23"/>
      <c r="P125" s="23"/>
      <c r="Q125" s="23"/>
      <c r="R125" s="23"/>
      <c r="S125" s="23"/>
      <c r="T125" s="23"/>
      <c r="U125" s="23"/>
      <c r="V125" s="23"/>
      <c r="W125" s="23"/>
      <c r="X125" s="23"/>
      <c r="Y125" s="23"/>
      <c r="Z125" s="23"/>
    </row>
    <row r="126" spans="1:26" ht="13.5" customHeight="1">
      <c r="A126" s="23"/>
      <c r="B126" s="23"/>
      <c r="C126" s="23"/>
      <c r="D126" s="23"/>
      <c r="E126" s="23"/>
      <c r="F126" s="23"/>
      <c r="G126" s="23"/>
      <c r="H126" s="41"/>
      <c r="I126" s="23"/>
      <c r="J126" s="23"/>
      <c r="K126" s="23"/>
      <c r="L126" s="23"/>
      <c r="M126" s="23"/>
      <c r="N126" s="23"/>
      <c r="O126" s="23"/>
      <c r="P126" s="23"/>
      <c r="Q126" s="23"/>
      <c r="R126" s="23"/>
      <c r="S126" s="23"/>
      <c r="T126" s="23"/>
      <c r="U126" s="23"/>
      <c r="V126" s="23"/>
      <c r="W126" s="23"/>
      <c r="X126" s="23"/>
      <c r="Y126" s="23"/>
      <c r="Z126" s="23"/>
    </row>
    <row r="127" spans="1:26" ht="13.5" customHeight="1">
      <c r="A127" s="23"/>
      <c r="B127" s="23"/>
      <c r="C127" s="23"/>
      <c r="D127" s="23"/>
      <c r="E127" s="23"/>
      <c r="F127" s="23"/>
      <c r="G127" s="23"/>
      <c r="H127" s="41"/>
      <c r="I127" s="23"/>
      <c r="J127" s="23"/>
      <c r="K127" s="23"/>
      <c r="L127" s="23"/>
      <c r="M127" s="23"/>
      <c r="N127" s="23"/>
      <c r="O127" s="23"/>
      <c r="P127" s="23"/>
      <c r="Q127" s="23"/>
      <c r="R127" s="23"/>
      <c r="S127" s="23"/>
      <c r="T127" s="23"/>
      <c r="U127" s="23"/>
      <c r="V127" s="23"/>
      <c r="W127" s="23"/>
      <c r="X127" s="23"/>
      <c r="Y127" s="23"/>
      <c r="Z127" s="23"/>
    </row>
    <row r="128" spans="1:26" ht="13.5" customHeight="1">
      <c r="A128" s="23"/>
      <c r="B128" s="23"/>
      <c r="C128" s="23"/>
      <c r="D128" s="23"/>
      <c r="E128" s="23"/>
      <c r="F128" s="23"/>
      <c r="G128" s="23"/>
      <c r="H128" s="41"/>
      <c r="I128" s="23"/>
      <c r="J128" s="23"/>
      <c r="K128" s="23"/>
      <c r="L128" s="23"/>
      <c r="M128" s="23"/>
      <c r="N128" s="23"/>
      <c r="O128" s="23"/>
      <c r="P128" s="23"/>
      <c r="Q128" s="23"/>
      <c r="R128" s="23"/>
      <c r="S128" s="23"/>
      <c r="T128" s="23"/>
      <c r="U128" s="23"/>
      <c r="V128" s="23"/>
      <c r="W128" s="23"/>
      <c r="X128" s="23"/>
      <c r="Y128" s="23"/>
      <c r="Z128" s="23"/>
    </row>
    <row r="129" spans="1:26" ht="13.5" customHeight="1">
      <c r="A129" s="23"/>
      <c r="B129" s="23"/>
      <c r="C129" s="23"/>
      <c r="D129" s="23"/>
      <c r="E129" s="23"/>
      <c r="F129" s="23"/>
      <c r="G129" s="23"/>
      <c r="H129" s="41"/>
      <c r="I129" s="23"/>
      <c r="J129" s="23"/>
      <c r="K129" s="23"/>
      <c r="L129" s="23"/>
      <c r="M129" s="23"/>
      <c r="N129" s="23"/>
      <c r="O129" s="23"/>
      <c r="P129" s="23"/>
      <c r="Q129" s="23"/>
      <c r="R129" s="23"/>
      <c r="S129" s="23"/>
      <c r="T129" s="23"/>
      <c r="U129" s="23"/>
      <c r="V129" s="23"/>
      <c r="W129" s="23"/>
      <c r="X129" s="23"/>
      <c r="Y129" s="23"/>
      <c r="Z129" s="23"/>
    </row>
    <row r="130" spans="1:26" ht="13.5" customHeight="1">
      <c r="A130" s="23"/>
      <c r="B130" s="23"/>
      <c r="C130" s="23"/>
      <c r="D130" s="23"/>
      <c r="E130" s="23"/>
      <c r="F130" s="23"/>
      <c r="G130" s="23"/>
      <c r="H130" s="41"/>
      <c r="I130" s="23"/>
      <c r="J130" s="23"/>
      <c r="K130" s="23"/>
      <c r="L130" s="23"/>
      <c r="M130" s="23"/>
      <c r="N130" s="23"/>
      <c r="O130" s="23"/>
      <c r="P130" s="23"/>
      <c r="Q130" s="23"/>
      <c r="R130" s="23"/>
      <c r="S130" s="23"/>
      <c r="T130" s="23"/>
      <c r="U130" s="23"/>
      <c r="V130" s="23"/>
      <c r="W130" s="23"/>
      <c r="X130" s="23"/>
      <c r="Y130" s="23"/>
      <c r="Z130" s="23"/>
    </row>
    <row r="131" spans="1:26" ht="13.5" customHeight="1">
      <c r="A131" s="23"/>
      <c r="B131" s="23"/>
      <c r="C131" s="23"/>
      <c r="D131" s="23"/>
      <c r="E131" s="23"/>
      <c r="F131" s="23"/>
      <c r="G131" s="23"/>
      <c r="H131" s="41"/>
      <c r="I131" s="23"/>
      <c r="J131" s="23"/>
      <c r="K131" s="23"/>
      <c r="L131" s="23"/>
      <c r="M131" s="23"/>
      <c r="N131" s="23"/>
      <c r="O131" s="23"/>
      <c r="P131" s="23"/>
      <c r="Q131" s="23"/>
      <c r="R131" s="23"/>
      <c r="S131" s="23"/>
      <c r="T131" s="23"/>
      <c r="U131" s="23"/>
      <c r="V131" s="23"/>
      <c r="W131" s="23"/>
      <c r="X131" s="23"/>
      <c r="Y131" s="23"/>
      <c r="Z131" s="23"/>
    </row>
    <row r="132" spans="1:26" ht="13.5" customHeight="1">
      <c r="A132" s="23"/>
      <c r="B132" s="23"/>
      <c r="C132" s="23"/>
      <c r="D132" s="23"/>
      <c r="E132" s="23"/>
      <c r="F132" s="23"/>
      <c r="G132" s="23"/>
      <c r="H132" s="41"/>
      <c r="I132" s="23"/>
      <c r="J132" s="23"/>
      <c r="K132" s="23"/>
      <c r="L132" s="23"/>
      <c r="M132" s="23"/>
      <c r="N132" s="23"/>
      <c r="O132" s="23"/>
      <c r="P132" s="23"/>
      <c r="Q132" s="23"/>
      <c r="R132" s="23"/>
      <c r="S132" s="23"/>
      <c r="T132" s="23"/>
      <c r="U132" s="23"/>
      <c r="V132" s="23"/>
      <c r="W132" s="23"/>
      <c r="X132" s="23"/>
      <c r="Y132" s="23"/>
      <c r="Z132" s="23"/>
    </row>
    <row r="133" spans="1:26" ht="13.5" customHeight="1">
      <c r="A133" s="23"/>
      <c r="B133" s="23"/>
      <c r="C133" s="23"/>
      <c r="D133" s="23"/>
      <c r="E133" s="23"/>
      <c r="F133" s="23"/>
      <c r="G133" s="23"/>
      <c r="H133" s="41"/>
      <c r="I133" s="23"/>
      <c r="J133" s="23"/>
      <c r="K133" s="23"/>
      <c r="L133" s="23"/>
      <c r="M133" s="23"/>
      <c r="N133" s="23"/>
      <c r="O133" s="23"/>
      <c r="P133" s="23"/>
      <c r="Q133" s="23"/>
      <c r="R133" s="23"/>
      <c r="S133" s="23"/>
      <c r="T133" s="23"/>
      <c r="U133" s="23"/>
      <c r="V133" s="23"/>
      <c r="W133" s="23"/>
      <c r="X133" s="23"/>
      <c r="Y133" s="23"/>
      <c r="Z133" s="23"/>
    </row>
    <row r="134" spans="1:26" ht="13.5" customHeight="1">
      <c r="A134" s="23"/>
      <c r="B134" s="23"/>
      <c r="C134" s="23"/>
      <c r="D134" s="23"/>
      <c r="E134" s="23"/>
      <c r="F134" s="23"/>
      <c r="G134" s="23"/>
      <c r="H134" s="41"/>
      <c r="I134" s="23"/>
      <c r="J134" s="23"/>
      <c r="K134" s="23"/>
      <c r="L134" s="23"/>
      <c r="M134" s="23"/>
      <c r="N134" s="23"/>
      <c r="O134" s="23"/>
      <c r="P134" s="23"/>
      <c r="Q134" s="23"/>
      <c r="R134" s="23"/>
      <c r="S134" s="23"/>
      <c r="T134" s="23"/>
      <c r="U134" s="23"/>
      <c r="V134" s="23"/>
      <c r="W134" s="23"/>
      <c r="X134" s="23"/>
      <c r="Y134" s="23"/>
      <c r="Z134" s="23"/>
    </row>
    <row r="135" spans="1:26" ht="13.5" customHeight="1">
      <c r="A135" s="23"/>
      <c r="B135" s="23"/>
      <c r="C135" s="23"/>
      <c r="D135" s="23"/>
      <c r="E135" s="23"/>
      <c r="F135" s="23"/>
      <c r="G135" s="23"/>
      <c r="H135" s="41"/>
      <c r="I135" s="23"/>
      <c r="J135" s="23"/>
      <c r="K135" s="23"/>
      <c r="L135" s="23"/>
      <c r="M135" s="23"/>
      <c r="N135" s="23"/>
      <c r="O135" s="23"/>
      <c r="P135" s="23"/>
      <c r="Q135" s="23"/>
      <c r="R135" s="23"/>
      <c r="S135" s="23"/>
      <c r="T135" s="23"/>
      <c r="U135" s="23"/>
      <c r="V135" s="23"/>
      <c r="W135" s="23"/>
      <c r="X135" s="23"/>
      <c r="Y135" s="23"/>
      <c r="Z135" s="23"/>
    </row>
    <row r="136" spans="1:26" ht="13.5" customHeight="1">
      <c r="A136" s="23"/>
      <c r="B136" s="23"/>
      <c r="C136" s="23"/>
      <c r="D136" s="23"/>
      <c r="E136" s="23"/>
      <c r="F136" s="23"/>
      <c r="G136" s="23"/>
      <c r="H136" s="41"/>
      <c r="I136" s="23"/>
      <c r="J136" s="23"/>
      <c r="K136" s="23"/>
      <c r="L136" s="23"/>
      <c r="M136" s="23"/>
      <c r="N136" s="23"/>
      <c r="O136" s="23"/>
      <c r="P136" s="23"/>
      <c r="Q136" s="23"/>
      <c r="R136" s="23"/>
      <c r="S136" s="23"/>
      <c r="T136" s="23"/>
      <c r="U136" s="23"/>
      <c r="V136" s="23"/>
      <c r="W136" s="23"/>
      <c r="X136" s="23"/>
      <c r="Y136" s="23"/>
      <c r="Z136" s="23"/>
    </row>
    <row r="137" spans="1:26" ht="13.5" customHeight="1">
      <c r="A137" s="23"/>
      <c r="B137" s="23"/>
      <c r="C137" s="23"/>
      <c r="D137" s="23"/>
      <c r="E137" s="23"/>
      <c r="F137" s="23"/>
      <c r="G137" s="23"/>
      <c r="H137" s="41"/>
      <c r="I137" s="23"/>
      <c r="J137" s="23"/>
      <c r="K137" s="23"/>
      <c r="L137" s="23"/>
      <c r="M137" s="23"/>
      <c r="N137" s="23"/>
      <c r="O137" s="23"/>
      <c r="P137" s="23"/>
      <c r="Q137" s="23"/>
      <c r="R137" s="23"/>
      <c r="S137" s="23"/>
      <c r="T137" s="23"/>
      <c r="U137" s="23"/>
      <c r="V137" s="23"/>
      <c r="W137" s="23"/>
      <c r="X137" s="23"/>
      <c r="Y137" s="23"/>
      <c r="Z137" s="23"/>
    </row>
    <row r="138" spans="1:26" ht="13.5" customHeight="1">
      <c r="A138" s="23"/>
      <c r="B138" s="23"/>
      <c r="C138" s="23"/>
      <c r="D138" s="23"/>
      <c r="E138" s="23"/>
      <c r="F138" s="23"/>
      <c r="G138" s="23"/>
      <c r="H138" s="41"/>
      <c r="I138" s="23"/>
      <c r="J138" s="23"/>
      <c r="K138" s="23"/>
      <c r="L138" s="23"/>
      <c r="M138" s="23"/>
      <c r="N138" s="23"/>
      <c r="O138" s="23"/>
      <c r="P138" s="23"/>
      <c r="Q138" s="23"/>
      <c r="R138" s="23"/>
      <c r="S138" s="23"/>
      <c r="T138" s="23"/>
      <c r="U138" s="23"/>
      <c r="V138" s="23"/>
      <c r="W138" s="23"/>
      <c r="X138" s="23"/>
      <c r="Y138" s="23"/>
      <c r="Z138" s="23"/>
    </row>
    <row r="139" spans="1:26" ht="13.5" customHeight="1">
      <c r="A139" s="23"/>
      <c r="B139" s="23"/>
      <c r="C139" s="23"/>
      <c r="D139" s="23"/>
      <c r="E139" s="23"/>
      <c r="F139" s="23"/>
      <c r="G139" s="23"/>
      <c r="H139" s="41"/>
      <c r="I139" s="23"/>
      <c r="J139" s="23"/>
      <c r="K139" s="23"/>
      <c r="L139" s="23"/>
      <c r="M139" s="23"/>
      <c r="N139" s="23"/>
      <c r="O139" s="23"/>
      <c r="P139" s="23"/>
      <c r="Q139" s="23"/>
      <c r="R139" s="23"/>
      <c r="S139" s="23"/>
      <c r="T139" s="23"/>
      <c r="U139" s="23"/>
      <c r="V139" s="23"/>
      <c r="W139" s="23"/>
      <c r="X139" s="23"/>
      <c r="Y139" s="23"/>
      <c r="Z139" s="23"/>
    </row>
    <row r="140" spans="1:26" ht="13.5" customHeight="1">
      <c r="A140" s="23"/>
      <c r="B140" s="23"/>
      <c r="C140" s="23"/>
      <c r="D140" s="23"/>
      <c r="E140" s="23"/>
      <c r="F140" s="23"/>
      <c r="G140" s="23"/>
      <c r="H140" s="41"/>
      <c r="I140" s="23"/>
      <c r="J140" s="23"/>
      <c r="K140" s="23"/>
      <c r="L140" s="23"/>
      <c r="M140" s="23"/>
      <c r="N140" s="23"/>
      <c r="O140" s="23"/>
      <c r="P140" s="23"/>
      <c r="Q140" s="23"/>
      <c r="R140" s="23"/>
      <c r="S140" s="23"/>
      <c r="T140" s="23"/>
      <c r="U140" s="23"/>
      <c r="V140" s="23"/>
      <c r="W140" s="23"/>
      <c r="X140" s="23"/>
      <c r="Y140" s="23"/>
      <c r="Z140" s="23"/>
    </row>
    <row r="141" spans="1:26" ht="13.5" customHeight="1">
      <c r="A141" s="23"/>
      <c r="B141" s="23"/>
      <c r="C141" s="23"/>
      <c r="D141" s="23"/>
      <c r="E141" s="23"/>
      <c r="F141" s="23"/>
      <c r="G141" s="23"/>
      <c r="H141" s="41"/>
      <c r="I141" s="23"/>
      <c r="J141" s="23"/>
      <c r="K141" s="23"/>
      <c r="L141" s="23"/>
      <c r="M141" s="23"/>
      <c r="N141" s="23"/>
      <c r="O141" s="23"/>
      <c r="P141" s="23"/>
      <c r="Q141" s="23"/>
      <c r="R141" s="23"/>
      <c r="S141" s="23"/>
      <c r="T141" s="23"/>
      <c r="U141" s="23"/>
      <c r="V141" s="23"/>
      <c r="W141" s="23"/>
      <c r="X141" s="23"/>
      <c r="Y141" s="23"/>
      <c r="Z141" s="23"/>
    </row>
    <row r="142" spans="1:26" ht="13.5" customHeight="1">
      <c r="A142" s="23"/>
      <c r="B142" s="23"/>
      <c r="C142" s="23"/>
      <c r="D142" s="23"/>
      <c r="E142" s="23"/>
      <c r="F142" s="23"/>
      <c r="G142" s="23"/>
      <c r="H142" s="41"/>
      <c r="I142" s="23"/>
      <c r="J142" s="23"/>
      <c r="K142" s="23"/>
      <c r="L142" s="23"/>
      <c r="M142" s="23"/>
      <c r="N142" s="23"/>
      <c r="O142" s="23"/>
      <c r="P142" s="23"/>
      <c r="Q142" s="23"/>
      <c r="R142" s="23"/>
      <c r="S142" s="23"/>
      <c r="T142" s="23"/>
      <c r="U142" s="23"/>
      <c r="V142" s="23"/>
      <c r="W142" s="23"/>
      <c r="X142" s="23"/>
      <c r="Y142" s="23"/>
      <c r="Z142" s="23"/>
    </row>
    <row r="143" spans="1:26" ht="13.5" customHeight="1">
      <c r="A143" s="23"/>
      <c r="B143" s="23"/>
      <c r="C143" s="23"/>
      <c r="D143" s="23"/>
      <c r="E143" s="23"/>
      <c r="F143" s="23"/>
      <c r="G143" s="23"/>
      <c r="H143" s="41"/>
      <c r="I143" s="23"/>
      <c r="J143" s="23"/>
      <c r="K143" s="23"/>
      <c r="L143" s="23"/>
      <c r="M143" s="23"/>
      <c r="N143" s="23"/>
      <c r="O143" s="23"/>
      <c r="P143" s="23"/>
      <c r="Q143" s="23"/>
      <c r="R143" s="23"/>
      <c r="S143" s="23"/>
      <c r="T143" s="23"/>
      <c r="U143" s="23"/>
      <c r="V143" s="23"/>
      <c r="W143" s="23"/>
      <c r="X143" s="23"/>
      <c r="Y143" s="23"/>
      <c r="Z143" s="23"/>
    </row>
    <row r="144" spans="1:26" ht="13.5" customHeight="1">
      <c r="A144" s="23"/>
      <c r="B144" s="23"/>
      <c r="C144" s="23"/>
      <c r="D144" s="23"/>
      <c r="E144" s="23"/>
      <c r="F144" s="23"/>
      <c r="G144" s="23"/>
      <c r="H144" s="41"/>
      <c r="I144" s="23"/>
      <c r="J144" s="23"/>
      <c r="K144" s="23"/>
      <c r="L144" s="23"/>
      <c r="M144" s="23"/>
      <c r="N144" s="23"/>
      <c r="O144" s="23"/>
      <c r="P144" s="23"/>
      <c r="Q144" s="23"/>
      <c r="R144" s="23"/>
      <c r="S144" s="23"/>
      <c r="T144" s="23"/>
      <c r="U144" s="23"/>
      <c r="V144" s="23"/>
      <c r="W144" s="23"/>
      <c r="X144" s="23"/>
      <c r="Y144" s="23"/>
      <c r="Z144" s="23"/>
    </row>
    <row r="145" spans="1:26" ht="13.5" customHeight="1">
      <c r="A145" s="23"/>
      <c r="B145" s="23"/>
      <c r="C145" s="23"/>
      <c r="D145" s="23"/>
      <c r="E145" s="23"/>
      <c r="F145" s="23"/>
      <c r="G145" s="23"/>
      <c r="H145" s="41"/>
      <c r="I145" s="23"/>
      <c r="J145" s="23"/>
      <c r="K145" s="23"/>
      <c r="L145" s="23"/>
      <c r="M145" s="23"/>
      <c r="N145" s="23"/>
      <c r="O145" s="23"/>
      <c r="P145" s="23"/>
      <c r="Q145" s="23"/>
      <c r="R145" s="23"/>
      <c r="S145" s="23"/>
      <c r="T145" s="23"/>
      <c r="U145" s="23"/>
      <c r="V145" s="23"/>
      <c r="W145" s="23"/>
      <c r="X145" s="23"/>
      <c r="Y145" s="23"/>
      <c r="Z145" s="23"/>
    </row>
    <row r="146" spans="1:26" ht="13.5" customHeight="1">
      <c r="A146" s="23"/>
      <c r="B146" s="23"/>
      <c r="C146" s="23"/>
      <c r="D146" s="23"/>
      <c r="E146" s="23"/>
      <c r="F146" s="23"/>
      <c r="G146" s="23"/>
      <c r="H146" s="41"/>
      <c r="I146" s="23"/>
      <c r="J146" s="23"/>
      <c r="K146" s="23"/>
      <c r="L146" s="23"/>
      <c r="M146" s="23"/>
      <c r="N146" s="23"/>
      <c r="O146" s="23"/>
      <c r="P146" s="23"/>
      <c r="Q146" s="23"/>
      <c r="R146" s="23"/>
      <c r="S146" s="23"/>
      <c r="T146" s="23"/>
      <c r="U146" s="23"/>
      <c r="V146" s="23"/>
      <c r="W146" s="23"/>
      <c r="X146" s="23"/>
      <c r="Y146" s="23"/>
      <c r="Z146" s="23"/>
    </row>
    <row r="147" spans="1:26" ht="13.5" customHeight="1">
      <c r="A147" s="23"/>
      <c r="B147" s="23"/>
      <c r="C147" s="23"/>
      <c r="D147" s="23"/>
      <c r="E147" s="23"/>
      <c r="F147" s="23"/>
      <c r="G147" s="23"/>
      <c r="H147" s="41"/>
      <c r="I147" s="23"/>
      <c r="J147" s="23"/>
      <c r="K147" s="23"/>
      <c r="L147" s="23"/>
      <c r="M147" s="23"/>
      <c r="N147" s="23"/>
      <c r="O147" s="23"/>
      <c r="P147" s="23"/>
      <c r="Q147" s="23"/>
      <c r="R147" s="23"/>
      <c r="S147" s="23"/>
      <c r="T147" s="23"/>
      <c r="U147" s="23"/>
      <c r="V147" s="23"/>
      <c r="W147" s="23"/>
      <c r="X147" s="23"/>
      <c r="Y147" s="23"/>
      <c r="Z147" s="23"/>
    </row>
    <row r="148" spans="1:26" ht="13.5" customHeight="1">
      <c r="A148" s="23"/>
      <c r="B148" s="23"/>
      <c r="C148" s="23"/>
      <c r="D148" s="23"/>
      <c r="E148" s="23"/>
      <c r="F148" s="23"/>
      <c r="G148" s="23"/>
      <c r="H148" s="41"/>
      <c r="I148" s="23"/>
      <c r="J148" s="23"/>
      <c r="K148" s="23"/>
      <c r="L148" s="23"/>
      <c r="M148" s="23"/>
      <c r="N148" s="23"/>
      <c r="O148" s="23"/>
      <c r="P148" s="23"/>
      <c r="Q148" s="23"/>
      <c r="R148" s="23"/>
      <c r="S148" s="23"/>
      <c r="T148" s="23"/>
      <c r="U148" s="23"/>
      <c r="V148" s="23"/>
      <c r="W148" s="23"/>
      <c r="X148" s="23"/>
      <c r="Y148" s="23"/>
      <c r="Z148" s="23"/>
    </row>
    <row r="149" spans="1:26" ht="13.5" customHeight="1">
      <c r="A149" s="23"/>
      <c r="B149" s="23"/>
      <c r="C149" s="23"/>
      <c r="D149" s="23"/>
      <c r="E149" s="23"/>
      <c r="F149" s="23"/>
      <c r="G149" s="23"/>
      <c r="H149" s="41"/>
      <c r="I149" s="23"/>
      <c r="J149" s="23"/>
      <c r="K149" s="23"/>
      <c r="L149" s="23"/>
      <c r="M149" s="23"/>
      <c r="N149" s="23"/>
      <c r="O149" s="23"/>
      <c r="P149" s="23"/>
      <c r="Q149" s="23"/>
      <c r="R149" s="23"/>
      <c r="S149" s="23"/>
      <c r="T149" s="23"/>
      <c r="U149" s="23"/>
      <c r="V149" s="23"/>
      <c r="W149" s="23"/>
      <c r="X149" s="23"/>
      <c r="Y149" s="23"/>
      <c r="Z149" s="23"/>
    </row>
    <row r="150" spans="1:26" ht="13.5" customHeight="1">
      <c r="A150" s="23"/>
      <c r="B150" s="23"/>
      <c r="C150" s="23"/>
      <c r="D150" s="23"/>
      <c r="E150" s="23"/>
      <c r="F150" s="23"/>
      <c r="G150" s="23"/>
      <c r="H150" s="41"/>
      <c r="I150" s="23"/>
      <c r="J150" s="23"/>
      <c r="K150" s="23"/>
      <c r="L150" s="23"/>
      <c r="M150" s="23"/>
      <c r="N150" s="23"/>
      <c r="O150" s="23"/>
      <c r="P150" s="23"/>
      <c r="Q150" s="23"/>
      <c r="R150" s="23"/>
      <c r="S150" s="23"/>
      <c r="T150" s="23"/>
      <c r="U150" s="23"/>
      <c r="V150" s="23"/>
      <c r="W150" s="23"/>
      <c r="X150" s="23"/>
      <c r="Y150" s="23"/>
      <c r="Z150" s="23"/>
    </row>
    <row r="151" spans="1:26" ht="13.5" customHeight="1">
      <c r="A151" s="23"/>
      <c r="B151" s="23"/>
      <c r="C151" s="23"/>
      <c r="D151" s="23"/>
      <c r="E151" s="23"/>
      <c r="F151" s="23"/>
      <c r="G151" s="23"/>
      <c r="H151" s="41"/>
      <c r="I151" s="23"/>
      <c r="J151" s="23"/>
      <c r="K151" s="23"/>
      <c r="L151" s="23"/>
      <c r="M151" s="23"/>
      <c r="N151" s="23"/>
      <c r="O151" s="23"/>
      <c r="P151" s="23"/>
      <c r="Q151" s="23"/>
      <c r="R151" s="23"/>
      <c r="S151" s="23"/>
      <c r="T151" s="23"/>
      <c r="U151" s="23"/>
      <c r="V151" s="23"/>
      <c r="W151" s="23"/>
      <c r="X151" s="23"/>
      <c r="Y151" s="23"/>
      <c r="Z151" s="23"/>
    </row>
    <row r="152" spans="1:26" ht="13.5" customHeight="1">
      <c r="A152" s="23"/>
      <c r="B152" s="23"/>
      <c r="C152" s="23"/>
      <c r="D152" s="23"/>
      <c r="E152" s="23"/>
      <c r="F152" s="23"/>
      <c r="G152" s="23"/>
      <c r="H152" s="41"/>
      <c r="I152" s="23"/>
      <c r="J152" s="23"/>
      <c r="K152" s="23"/>
      <c r="L152" s="23"/>
      <c r="M152" s="23"/>
      <c r="N152" s="23"/>
      <c r="O152" s="23"/>
      <c r="P152" s="23"/>
      <c r="Q152" s="23"/>
      <c r="R152" s="23"/>
      <c r="S152" s="23"/>
      <c r="T152" s="23"/>
      <c r="U152" s="23"/>
      <c r="V152" s="23"/>
      <c r="W152" s="23"/>
      <c r="X152" s="23"/>
      <c r="Y152" s="23"/>
      <c r="Z152" s="23"/>
    </row>
    <row r="153" spans="1:26" ht="13.5" customHeight="1">
      <c r="A153" s="23"/>
      <c r="B153" s="23"/>
      <c r="C153" s="23"/>
      <c r="D153" s="23"/>
      <c r="E153" s="23"/>
      <c r="F153" s="23"/>
      <c r="G153" s="23"/>
      <c r="H153" s="41"/>
      <c r="I153" s="23"/>
      <c r="J153" s="23"/>
      <c r="K153" s="23"/>
      <c r="L153" s="23"/>
      <c r="M153" s="23"/>
      <c r="N153" s="23"/>
      <c r="O153" s="23"/>
      <c r="P153" s="23"/>
      <c r="Q153" s="23"/>
      <c r="R153" s="23"/>
      <c r="S153" s="23"/>
      <c r="T153" s="23"/>
      <c r="U153" s="23"/>
      <c r="V153" s="23"/>
      <c r="W153" s="23"/>
      <c r="X153" s="23"/>
      <c r="Y153" s="23"/>
      <c r="Z153" s="23"/>
    </row>
    <row r="154" spans="1:26" ht="13.5" customHeight="1">
      <c r="A154" s="23"/>
      <c r="B154" s="23"/>
      <c r="C154" s="23"/>
      <c r="D154" s="23"/>
      <c r="E154" s="23"/>
      <c r="F154" s="23"/>
      <c r="G154" s="23"/>
      <c r="H154" s="41"/>
      <c r="I154" s="23"/>
      <c r="J154" s="23"/>
      <c r="K154" s="23"/>
      <c r="L154" s="23"/>
      <c r="M154" s="23"/>
      <c r="N154" s="23"/>
      <c r="O154" s="23"/>
      <c r="P154" s="23"/>
      <c r="Q154" s="23"/>
      <c r="R154" s="23"/>
      <c r="S154" s="23"/>
      <c r="T154" s="23"/>
      <c r="U154" s="23"/>
      <c r="V154" s="23"/>
      <c r="W154" s="23"/>
      <c r="X154" s="23"/>
      <c r="Y154" s="23"/>
      <c r="Z154" s="23"/>
    </row>
    <row r="155" spans="1:26" ht="13.5" customHeight="1">
      <c r="A155" s="23"/>
      <c r="B155" s="23"/>
      <c r="C155" s="23"/>
      <c r="D155" s="23"/>
      <c r="E155" s="23"/>
      <c r="F155" s="23"/>
      <c r="G155" s="23"/>
      <c r="H155" s="41"/>
      <c r="I155" s="23"/>
      <c r="J155" s="23"/>
      <c r="K155" s="23"/>
      <c r="L155" s="23"/>
      <c r="M155" s="23"/>
      <c r="N155" s="23"/>
      <c r="O155" s="23"/>
      <c r="P155" s="23"/>
      <c r="Q155" s="23"/>
      <c r="R155" s="23"/>
      <c r="S155" s="23"/>
      <c r="T155" s="23"/>
      <c r="U155" s="23"/>
      <c r="V155" s="23"/>
      <c r="W155" s="23"/>
      <c r="X155" s="23"/>
      <c r="Y155" s="23"/>
      <c r="Z155" s="23"/>
    </row>
    <row r="156" spans="1:26" ht="13.5" customHeight="1">
      <c r="A156" s="23"/>
      <c r="B156" s="23"/>
      <c r="C156" s="23"/>
      <c r="D156" s="23"/>
      <c r="E156" s="23"/>
      <c r="F156" s="23"/>
      <c r="G156" s="23"/>
      <c r="H156" s="41"/>
      <c r="I156" s="23"/>
      <c r="J156" s="23"/>
      <c r="K156" s="23"/>
      <c r="L156" s="23"/>
      <c r="M156" s="23"/>
      <c r="N156" s="23"/>
      <c r="O156" s="23"/>
      <c r="P156" s="23"/>
      <c r="Q156" s="23"/>
      <c r="R156" s="23"/>
      <c r="S156" s="23"/>
      <c r="T156" s="23"/>
      <c r="U156" s="23"/>
      <c r="V156" s="23"/>
      <c r="W156" s="23"/>
      <c r="X156" s="23"/>
      <c r="Y156" s="23"/>
      <c r="Z156" s="23"/>
    </row>
    <row r="157" spans="1:26" ht="13.5" customHeight="1">
      <c r="A157" s="23"/>
      <c r="B157" s="23"/>
      <c r="C157" s="23"/>
      <c r="D157" s="23"/>
      <c r="E157" s="23"/>
      <c r="F157" s="23"/>
      <c r="G157" s="23"/>
      <c r="H157" s="41"/>
      <c r="I157" s="23"/>
      <c r="J157" s="23"/>
      <c r="K157" s="23"/>
      <c r="L157" s="23"/>
      <c r="M157" s="23"/>
      <c r="N157" s="23"/>
      <c r="O157" s="23"/>
      <c r="P157" s="23"/>
      <c r="Q157" s="23"/>
      <c r="R157" s="23"/>
      <c r="S157" s="23"/>
      <c r="T157" s="23"/>
      <c r="U157" s="23"/>
      <c r="V157" s="23"/>
      <c r="W157" s="23"/>
      <c r="X157" s="23"/>
      <c r="Y157" s="23"/>
      <c r="Z157" s="23"/>
    </row>
    <row r="158" spans="1:26" ht="13.5" customHeight="1">
      <c r="A158" s="23"/>
      <c r="B158" s="23"/>
      <c r="C158" s="23"/>
      <c r="D158" s="23"/>
      <c r="E158" s="23"/>
      <c r="F158" s="23"/>
      <c r="G158" s="23"/>
      <c r="H158" s="41"/>
      <c r="I158" s="23"/>
      <c r="J158" s="23"/>
      <c r="K158" s="23"/>
      <c r="L158" s="23"/>
      <c r="M158" s="23"/>
      <c r="N158" s="23"/>
      <c r="O158" s="23"/>
      <c r="P158" s="23"/>
      <c r="Q158" s="23"/>
      <c r="R158" s="23"/>
      <c r="S158" s="23"/>
      <c r="T158" s="23"/>
      <c r="U158" s="23"/>
      <c r="V158" s="23"/>
      <c r="W158" s="23"/>
      <c r="X158" s="23"/>
      <c r="Y158" s="23"/>
      <c r="Z158" s="23"/>
    </row>
    <row r="159" spans="1:26" ht="13.5" customHeight="1">
      <c r="A159" s="23"/>
      <c r="B159" s="23"/>
      <c r="C159" s="23"/>
      <c r="D159" s="23"/>
      <c r="E159" s="23"/>
      <c r="F159" s="23"/>
      <c r="G159" s="23"/>
      <c r="H159" s="41"/>
      <c r="I159" s="23"/>
      <c r="J159" s="23"/>
      <c r="K159" s="23"/>
      <c r="L159" s="23"/>
      <c r="M159" s="23"/>
      <c r="N159" s="23"/>
      <c r="O159" s="23"/>
      <c r="P159" s="23"/>
      <c r="Q159" s="23"/>
      <c r="R159" s="23"/>
      <c r="S159" s="23"/>
      <c r="T159" s="23"/>
      <c r="U159" s="23"/>
      <c r="V159" s="23"/>
      <c r="W159" s="23"/>
      <c r="X159" s="23"/>
      <c r="Y159" s="23"/>
      <c r="Z159" s="23"/>
    </row>
    <row r="160" spans="1:26" ht="13.5" customHeight="1">
      <c r="A160" s="23"/>
      <c r="B160" s="23"/>
      <c r="C160" s="23"/>
      <c r="D160" s="23"/>
      <c r="E160" s="23"/>
      <c r="F160" s="23"/>
      <c r="G160" s="23"/>
      <c r="H160" s="41"/>
      <c r="I160" s="23"/>
      <c r="J160" s="23"/>
      <c r="K160" s="23"/>
      <c r="L160" s="23"/>
      <c r="M160" s="23"/>
      <c r="N160" s="23"/>
      <c r="O160" s="23"/>
      <c r="P160" s="23"/>
      <c r="Q160" s="23"/>
      <c r="R160" s="23"/>
      <c r="S160" s="23"/>
      <c r="T160" s="23"/>
      <c r="U160" s="23"/>
      <c r="V160" s="23"/>
      <c r="W160" s="23"/>
      <c r="X160" s="23"/>
      <c r="Y160" s="23"/>
      <c r="Z160" s="23"/>
    </row>
    <row r="161" spans="1:26" ht="13.5" customHeight="1">
      <c r="A161" s="23"/>
      <c r="B161" s="23"/>
      <c r="C161" s="23"/>
      <c r="D161" s="23"/>
      <c r="E161" s="23"/>
      <c r="F161" s="23"/>
      <c r="G161" s="23"/>
      <c r="H161" s="41"/>
      <c r="I161" s="23"/>
      <c r="J161" s="23"/>
      <c r="K161" s="23"/>
      <c r="L161" s="23"/>
      <c r="M161" s="23"/>
      <c r="N161" s="23"/>
      <c r="O161" s="23"/>
      <c r="P161" s="23"/>
      <c r="Q161" s="23"/>
      <c r="R161" s="23"/>
      <c r="S161" s="23"/>
      <c r="T161" s="23"/>
      <c r="U161" s="23"/>
      <c r="V161" s="23"/>
      <c r="W161" s="23"/>
      <c r="X161" s="23"/>
      <c r="Y161" s="23"/>
      <c r="Z161" s="23"/>
    </row>
    <row r="162" spans="1:26" ht="13.5" customHeight="1">
      <c r="A162" s="23"/>
      <c r="B162" s="23"/>
      <c r="C162" s="23"/>
      <c r="D162" s="23"/>
      <c r="E162" s="23"/>
      <c r="F162" s="23"/>
      <c r="G162" s="23"/>
      <c r="H162" s="41"/>
      <c r="I162" s="23"/>
      <c r="J162" s="23"/>
      <c r="K162" s="23"/>
      <c r="L162" s="23"/>
      <c r="M162" s="23"/>
      <c r="N162" s="23"/>
      <c r="O162" s="23"/>
      <c r="P162" s="23"/>
      <c r="Q162" s="23"/>
      <c r="R162" s="23"/>
      <c r="S162" s="23"/>
      <c r="T162" s="23"/>
      <c r="U162" s="23"/>
      <c r="V162" s="23"/>
      <c r="W162" s="23"/>
      <c r="X162" s="23"/>
      <c r="Y162" s="23"/>
      <c r="Z162" s="23"/>
    </row>
    <row r="163" spans="1:26" ht="13.5" customHeight="1">
      <c r="A163" s="23"/>
      <c r="B163" s="23"/>
      <c r="C163" s="23"/>
      <c r="D163" s="23"/>
      <c r="E163" s="23"/>
      <c r="F163" s="23"/>
      <c r="G163" s="23"/>
      <c r="H163" s="41"/>
      <c r="I163" s="23"/>
      <c r="J163" s="23"/>
      <c r="K163" s="23"/>
      <c r="L163" s="23"/>
      <c r="M163" s="23"/>
      <c r="N163" s="23"/>
      <c r="O163" s="23"/>
      <c r="P163" s="23"/>
      <c r="Q163" s="23"/>
      <c r="R163" s="23"/>
      <c r="S163" s="23"/>
      <c r="T163" s="23"/>
      <c r="U163" s="23"/>
      <c r="V163" s="23"/>
      <c r="W163" s="23"/>
      <c r="X163" s="23"/>
      <c r="Y163" s="23"/>
      <c r="Z163" s="23"/>
    </row>
    <row r="164" spans="1:26" ht="13.5" customHeight="1">
      <c r="A164" s="23"/>
      <c r="B164" s="23"/>
      <c r="C164" s="23"/>
      <c r="D164" s="23"/>
      <c r="E164" s="23"/>
      <c r="F164" s="23"/>
      <c r="G164" s="23"/>
      <c r="H164" s="41"/>
      <c r="I164" s="23"/>
      <c r="J164" s="23"/>
      <c r="K164" s="23"/>
      <c r="L164" s="23"/>
      <c r="M164" s="23"/>
      <c r="N164" s="23"/>
      <c r="O164" s="23"/>
      <c r="P164" s="23"/>
      <c r="Q164" s="23"/>
      <c r="R164" s="23"/>
      <c r="S164" s="23"/>
      <c r="T164" s="23"/>
      <c r="U164" s="23"/>
      <c r="V164" s="23"/>
      <c r="W164" s="23"/>
      <c r="X164" s="23"/>
      <c r="Y164" s="23"/>
      <c r="Z164" s="23"/>
    </row>
    <row r="165" spans="1:26" ht="13.5" customHeight="1">
      <c r="A165" s="23"/>
      <c r="B165" s="23"/>
      <c r="C165" s="23"/>
      <c r="D165" s="23"/>
      <c r="E165" s="23"/>
      <c r="F165" s="23"/>
      <c r="G165" s="23"/>
      <c r="H165" s="41"/>
      <c r="I165" s="23"/>
      <c r="J165" s="23"/>
      <c r="K165" s="23"/>
      <c r="L165" s="23"/>
      <c r="M165" s="23"/>
      <c r="N165" s="23"/>
      <c r="O165" s="23"/>
      <c r="P165" s="23"/>
      <c r="Q165" s="23"/>
      <c r="R165" s="23"/>
      <c r="S165" s="23"/>
      <c r="T165" s="23"/>
      <c r="U165" s="23"/>
      <c r="V165" s="23"/>
      <c r="W165" s="23"/>
      <c r="X165" s="23"/>
      <c r="Y165" s="23"/>
      <c r="Z165" s="23"/>
    </row>
    <row r="166" spans="1:26" ht="13.5" customHeight="1">
      <c r="A166" s="23"/>
      <c r="B166" s="23"/>
      <c r="C166" s="23"/>
      <c r="D166" s="23"/>
      <c r="E166" s="23"/>
      <c r="F166" s="23"/>
      <c r="G166" s="23"/>
      <c r="H166" s="41"/>
      <c r="I166" s="23"/>
      <c r="J166" s="23"/>
      <c r="K166" s="23"/>
      <c r="L166" s="23"/>
      <c r="M166" s="23"/>
      <c r="N166" s="23"/>
      <c r="O166" s="23"/>
      <c r="P166" s="23"/>
      <c r="Q166" s="23"/>
      <c r="R166" s="23"/>
      <c r="S166" s="23"/>
      <c r="T166" s="23"/>
      <c r="U166" s="23"/>
      <c r="V166" s="23"/>
      <c r="W166" s="23"/>
      <c r="X166" s="23"/>
      <c r="Y166" s="23"/>
      <c r="Z166" s="23"/>
    </row>
    <row r="167" spans="1:26" ht="13.5" customHeight="1">
      <c r="A167" s="23"/>
      <c r="B167" s="23"/>
      <c r="C167" s="23"/>
      <c r="D167" s="23"/>
      <c r="E167" s="23"/>
      <c r="F167" s="23"/>
      <c r="G167" s="23"/>
      <c r="H167" s="41"/>
      <c r="I167" s="23"/>
      <c r="J167" s="23"/>
      <c r="K167" s="23"/>
      <c r="L167" s="23"/>
      <c r="M167" s="23"/>
      <c r="N167" s="23"/>
      <c r="O167" s="23"/>
      <c r="P167" s="23"/>
      <c r="Q167" s="23"/>
      <c r="R167" s="23"/>
      <c r="S167" s="23"/>
      <c r="T167" s="23"/>
      <c r="U167" s="23"/>
      <c r="V167" s="23"/>
      <c r="W167" s="23"/>
      <c r="X167" s="23"/>
      <c r="Y167" s="23"/>
      <c r="Z167" s="23"/>
    </row>
    <row r="168" spans="1:26" ht="13.5" customHeight="1">
      <c r="A168" s="23"/>
      <c r="B168" s="23"/>
      <c r="C168" s="23"/>
      <c r="D168" s="23"/>
      <c r="E168" s="23"/>
      <c r="F168" s="23"/>
      <c r="G168" s="23"/>
      <c r="H168" s="41"/>
      <c r="I168" s="23"/>
      <c r="J168" s="23"/>
      <c r="K168" s="23"/>
      <c r="L168" s="23"/>
      <c r="M168" s="23"/>
      <c r="N168" s="23"/>
      <c r="O168" s="23"/>
      <c r="P168" s="23"/>
      <c r="Q168" s="23"/>
      <c r="R168" s="23"/>
      <c r="S168" s="23"/>
      <c r="T168" s="23"/>
      <c r="U168" s="23"/>
      <c r="V168" s="23"/>
      <c r="W168" s="23"/>
      <c r="X168" s="23"/>
      <c r="Y168" s="23"/>
      <c r="Z168" s="23"/>
    </row>
    <row r="169" spans="1:26" ht="13.5" customHeight="1">
      <c r="A169" s="23"/>
      <c r="B169" s="23"/>
      <c r="C169" s="23"/>
      <c r="D169" s="23"/>
      <c r="E169" s="23"/>
      <c r="F169" s="23"/>
      <c r="G169" s="23"/>
      <c r="H169" s="41"/>
      <c r="I169" s="23"/>
      <c r="J169" s="23"/>
      <c r="K169" s="23"/>
      <c r="L169" s="23"/>
      <c r="M169" s="23"/>
      <c r="N169" s="23"/>
      <c r="O169" s="23"/>
      <c r="P169" s="23"/>
      <c r="Q169" s="23"/>
      <c r="R169" s="23"/>
      <c r="S169" s="23"/>
      <c r="T169" s="23"/>
      <c r="U169" s="23"/>
      <c r="V169" s="23"/>
      <c r="W169" s="23"/>
      <c r="X169" s="23"/>
      <c r="Y169" s="23"/>
      <c r="Z169" s="23"/>
    </row>
    <row r="170" spans="1:26" ht="13.5" customHeight="1">
      <c r="A170" s="23"/>
      <c r="B170" s="23"/>
      <c r="C170" s="23"/>
      <c r="D170" s="23"/>
      <c r="E170" s="23"/>
      <c r="F170" s="23"/>
      <c r="G170" s="23"/>
      <c r="H170" s="41"/>
      <c r="I170" s="23"/>
      <c r="J170" s="23"/>
      <c r="K170" s="23"/>
      <c r="L170" s="23"/>
      <c r="M170" s="23"/>
      <c r="N170" s="23"/>
      <c r="O170" s="23"/>
      <c r="P170" s="23"/>
      <c r="Q170" s="23"/>
      <c r="R170" s="23"/>
      <c r="S170" s="23"/>
      <c r="T170" s="23"/>
      <c r="U170" s="23"/>
      <c r="V170" s="23"/>
      <c r="W170" s="23"/>
      <c r="X170" s="23"/>
      <c r="Y170" s="23"/>
      <c r="Z170" s="23"/>
    </row>
    <row r="171" spans="1:26" ht="13.5" customHeight="1">
      <c r="A171" s="23"/>
      <c r="B171" s="23"/>
      <c r="C171" s="23"/>
      <c r="D171" s="23"/>
      <c r="E171" s="23"/>
      <c r="F171" s="23"/>
      <c r="G171" s="23"/>
      <c r="H171" s="41"/>
      <c r="I171" s="23"/>
      <c r="J171" s="23"/>
      <c r="K171" s="23"/>
      <c r="L171" s="23"/>
      <c r="M171" s="23"/>
      <c r="N171" s="23"/>
      <c r="O171" s="23"/>
      <c r="P171" s="23"/>
      <c r="Q171" s="23"/>
      <c r="R171" s="23"/>
      <c r="S171" s="23"/>
      <c r="T171" s="23"/>
      <c r="U171" s="23"/>
      <c r="V171" s="23"/>
      <c r="W171" s="23"/>
      <c r="X171" s="23"/>
      <c r="Y171" s="23"/>
      <c r="Z171" s="23"/>
    </row>
    <row r="172" spans="1:26" ht="13.5" customHeight="1">
      <c r="A172" s="23"/>
      <c r="B172" s="23"/>
      <c r="C172" s="23"/>
      <c r="D172" s="23"/>
      <c r="E172" s="23"/>
      <c r="F172" s="23"/>
      <c r="G172" s="23"/>
      <c r="H172" s="41"/>
      <c r="I172" s="23"/>
      <c r="J172" s="23"/>
      <c r="K172" s="23"/>
      <c r="L172" s="23"/>
      <c r="M172" s="23"/>
      <c r="N172" s="23"/>
      <c r="O172" s="23"/>
      <c r="P172" s="23"/>
      <c r="Q172" s="23"/>
      <c r="R172" s="23"/>
      <c r="S172" s="23"/>
      <c r="T172" s="23"/>
      <c r="U172" s="23"/>
      <c r="V172" s="23"/>
      <c r="W172" s="23"/>
      <c r="X172" s="23"/>
      <c r="Y172" s="23"/>
      <c r="Z172" s="23"/>
    </row>
    <row r="173" spans="1:26" ht="13.5" customHeight="1">
      <c r="A173" s="23"/>
      <c r="B173" s="23"/>
      <c r="C173" s="23"/>
      <c r="D173" s="23"/>
      <c r="E173" s="23"/>
      <c r="F173" s="23"/>
      <c r="G173" s="23"/>
      <c r="H173" s="41"/>
      <c r="I173" s="23"/>
      <c r="J173" s="23"/>
      <c r="K173" s="23"/>
      <c r="L173" s="23"/>
      <c r="M173" s="23"/>
      <c r="N173" s="23"/>
      <c r="O173" s="23"/>
      <c r="P173" s="23"/>
      <c r="Q173" s="23"/>
      <c r="R173" s="23"/>
      <c r="S173" s="23"/>
      <c r="T173" s="23"/>
      <c r="U173" s="23"/>
      <c r="V173" s="23"/>
      <c r="W173" s="23"/>
      <c r="X173" s="23"/>
      <c r="Y173" s="23"/>
      <c r="Z173" s="23"/>
    </row>
    <row r="174" spans="1:26" ht="13.5" customHeight="1">
      <c r="A174" s="23"/>
      <c r="B174" s="23"/>
      <c r="C174" s="23"/>
      <c r="D174" s="23"/>
      <c r="E174" s="23"/>
      <c r="F174" s="23"/>
      <c r="G174" s="23"/>
      <c r="H174" s="41"/>
      <c r="I174" s="23"/>
      <c r="J174" s="23"/>
      <c r="K174" s="23"/>
      <c r="L174" s="23"/>
      <c r="M174" s="23"/>
      <c r="N174" s="23"/>
      <c r="O174" s="23"/>
      <c r="P174" s="23"/>
      <c r="Q174" s="23"/>
      <c r="R174" s="23"/>
      <c r="S174" s="23"/>
      <c r="T174" s="23"/>
      <c r="U174" s="23"/>
      <c r="V174" s="23"/>
      <c r="W174" s="23"/>
      <c r="X174" s="23"/>
      <c r="Y174" s="23"/>
      <c r="Z174" s="23"/>
    </row>
    <row r="175" spans="1:26" ht="13.5" customHeight="1">
      <c r="A175" s="23"/>
      <c r="B175" s="23"/>
      <c r="C175" s="23"/>
      <c r="D175" s="23"/>
      <c r="E175" s="23"/>
      <c r="F175" s="23"/>
      <c r="G175" s="23"/>
      <c r="H175" s="41"/>
      <c r="I175" s="23"/>
      <c r="J175" s="23"/>
      <c r="K175" s="23"/>
      <c r="L175" s="23"/>
      <c r="M175" s="23"/>
      <c r="N175" s="23"/>
      <c r="O175" s="23"/>
      <c r="P175" s="23"/>
      <c r="Q175" s="23"/>
      <c r="R175" s="23"/>
      <c r="S175" s="23"/>
      <c r="T175" s="23"/>
      <c r="U175" s="23"/>
      <c r="V175" s="23"/>
      <c r="W175" s="23"/>
      <c r="X175" s="23"/>
      <c r="Y175" s="23"/>
      <c r="Z175" s="23"/>
    </row>
    <row r="176" spans="1:26" ht="13.5" customHeight="1">
      <c r="A176" s="23"/>
      <c r="B176" s="23"/>
      <c r="C176" s="23"/>
      <c r="D176" s="23"/>
      <c r="E176" s="23"/>
      <c r="F176" s="23"/>
      <c r="G176" s="23"/>
      <c r="H176" s="41"/>
      <c r="I176" s="23"/>
      <c r="J176" s="23"/>
      <c r="K176" s="23"/>
      <c r="L176" s="23"/>
      <c r="M176" s="23"/>
      <c r="N176" s="23"/>
      <c r="O176" s="23"/>
      <c r="P176" s="23"/>
      <c r="Q176" s="23"/>
      <c r="R176" s="23"/>
      <c r="S176" s="23"/>
      <c r="T176" s="23"/>
      <c r="U176" s="23"/>
      <c r="V176" s="23"/>
      <c r="W176" s="23"/>
      <c r="X176" s="23"/>
      <c r="Y176" s="23"/>
      <c r="Z176" s="23"/>
    </row>
    <row r="177" spans="1:26" ht="13.5" customHeight="1">
      <c r="A177" s="23"/>
      <c r="B177" s="23"/>
      <c r="C177" s="23"/>
      <c r="D177" s="23"/>
      <c r="E177" s="23"/>
      <c r="F177" s="23"/>
      <c r="G177" s="23"/>
      <c r="H177" s="41"/>
      <c r="I177" s="23"/>
      <c r="J177" s="23"/>
      <c r="K177" s="23"/>
      <c r="L177" s="23"/>
      <c r="M177" s="23"/>
      <c r="N177" s="23"/>
      <c r="O177" s="23"/>
      <c r="P177" s="23"/>
      <c r="Q177" s="23"/>
      <c r="R177" s="23"/>
      <c r="S177" s="23"/>
      <c r="T177" s="23"/>
      <c r="U177" s="23"/>
      <c r="V177" s="23"/>
      <c r="W177" s="23"/>
      <c r="X177" s="23"/>
      <c r="Y177" s="23"/>
      <c r="Z177" s="23"/>
    </row>
    <row r="178" spans="1:26" ht="13.5" customHeight="1">
      <c r="A178" s="23"/>
      <c r="B178" s="23"/>
      <c r="C178" s="23"/>
      <c r="D178" s="23"/>
      <c r="E178" s="23"/>
      <c r="F178" s="23"/>
      <c r="G178" s="23"/>
      <c r="H178" s="41"/>
      <c r="I178" s="23"/>
      <c r="J178" s="23"/>
      <c r="K178" s="23"/>
      <c r="L178" s="23"/>
      <c r="M178" s="23"/>
      <c r="N178" s="23"/>
      <c r="O178" s="23"/>
      <c r="P178" s="23"/>
      <c r="Q178" s="23"/>
      <c r="R178" s="23"/>
      <c r="S178" s="23"/>
      <c r="T178" s="23"/>
      <c r="U178" s="23"/>
      <c r="V178" s="23"/>
      <c r="W178" s="23"/>
      <c r="X178" s="23"/>
      <c r="Y178" s="23"/>
      <c r="Z178" s="23"/>
    </row>
    <row r="179" spans="1:26" ht="13.5" customHeight="1">
      <c r="A179" s="23"/>
      <c r="B179" s="23"/>
      <c r="C179" s="23"/>
      <c r="D179" s="23"/>
      <c r="E179" s="23"/>
      <c r="F179" s="23"/>
      <c r="G179" s="23"/>
      <c r="H179" s="41"/>
      <c r="I179" s="23"/>
      <c r="J179" s="23"/>
      <c r="K179" s="23"/>
      <c r="L179" s="23"/>
      <c r="M179" s="23"/>
      <c r="N179" s="23"/>
      <c r="O179" s="23"/>
      <c r="P179" s="23"/>
      <c r="Q179" s="23"/>
      <c r="R179" s="23"/>
      <c r="S179" s="23"/>
      <c r="T179" s="23"/>
      <c r="U179" s="23"/>
      <c r="V179" s="23"/>
      <c r="W179" s="23"/>
      <c r="X179" s="23"/>
      <c r="Y179" s="23"/>
      <c r="Z179" s="23"/>
    </row>
    <row r="180" spans="1:26" ht="13.5" customHeight="1">
      <c r="A180" s="23"/>
      <c r="B180" s="23"/>
      <c r="C180" s="23"/>
      <c r="D180" s="23"/>
      <c r="E180" s="23"/>
      <c r="F180" s="23"/>
      <c r="G180" s="23"/>
      <c r="H180" s="41"/>
      <c r="I180" s="23"/>
      <c r="J180" s="23"/>
      <c r="K180" s="23"/>
      <c r="L180" s="23"/>
      <c r="M180" s="23"/>
      <c r="N180" s="23"/>
      <c r="O180" s="23"/>
      <c r="P180" s="23"/>
      <c r="Q180" s="23"/>
      <c r="R180" s="23"/>
      <c r="S180" s="23"/>
      <c r="T180" s="23"/>
      <c r="U180" s="23"/>
      <c r="V180" s="23"/>
      <c r="W180" s="23"/>
      <c r="X180" s="23"/>
      <c r="Y180" s="23"/>
      <c r="Z180" s="23"/>
    </row>
    <row r="181" spans="1:26" ht="13.5" customHeight="1">
      <c r="A181" s="23"/>
      <c r="B181" s="23"/>
      <c r="C181" s="23"/>
      <c r="D181" s="23"/>
      <c r="E181" s="23"/>
      <c r="F181" s="23"/>
      <c r="G181" s="23"/>
      <c r="H181" s="41"/>
      <c r="I181" s="23"/>
      <c r="J181" s="23"/>
      <c r="K181" s="23"/>
      <c r="L181" s="23"/>
      <c r="M181" s="23"/>
      <c r="N181" s="23"/>
      <c r="O181" s="23"/>
      <c r="P181" s="23"/>
      <c r="Q181" s="23"/>
      <c r="R181" s="23"/>
      <c r="S181" s="23"/>
      <c r="T181" s="23"/>
      <c r="U181" s="23"/>
      <c r="V181" s="23"/>
      <c r="W181" s="23"/>
      <c r="X181" s="23"/>
      <c r="Y181" s="23"/>
      <c r="Z181" s="23"/>
    </row>
    <row r="182" spans="1:26" ht="13.5" customHeight="1">
      <c r="A182" s="23"/>
      <c r="B182" s="23"/>
      <c r="C182" s="23"/>
      <c r="D182" s="23"/>
      <c r="E182" s="23"/>
      <c r="F182" s="23"/>
      <c r="G182" s="23"/>
      <c r="H182" s="41"/>
      <c r="I182" s="23"/>
      <c r="J182" s="23"/>
      <c r="K182" s="23"/>
      <c r="L182" s="23"/>
      <c r="M182" s="23"/>
      <c r="N182" s="23"/>
      <c r="O182" s="23"/>
      <c r="P182" s="23"/>
      <c r="Q182" s="23"/>
      <c r="R182" s="23"/>
      <c r="S182" s="23"/>
      <c r="T182" s="23"/>
      <c r="U182" s="23"/>
      <c r="V182" s="23"/>
      <c r="W182" s="23"/>
      <c r="X182" s="23"/>
      <c r="Y182" s="23"/>
      <c r="Z182" s="23"/>
    </row>
    <row r="183" spans="1:26" ht="13.5" customHeight="1">
      <c r="A183" s="23"/>
      <c r="B183" s="23"/>
      <c r="C183" s="23"/>
      <c r="D183" s="23"/>
      <c r="E183" s="23"/>
      <c r="F183" s="23"/>
      <c r="G183" s="23"/>
      <c r="H183" s="41"/>
      <c r="I183" s="23"/>
      <c r="J183" s="23"/>
      <c r="K183" s="23"/>
      <c r="L183" s="23"/>
      <c r="M183" s="23"/>
      <c r="N183" s="23"/>
      <c r="O183" s="23"/>
      <c r="P183" s="23"/>
      <c r="Q183" s="23"/>
      <c r="R183" s="23"/>
      <c r="S183" s="23"/>
      <c r="T183" s="23"/>
      <c r="U183" s="23"/>
      <c r="V183" s="23"/>
      <c r="W183" s="23"/>
      <c r="X183" s="23"/>
      <c r="Y183" s="23"/>
      <c r="Z183" s="23"/>
    </row>
    <row r="184" spans="1:26" ht="13.5" customHeight="1">
      <c r="A184" s="23"/>
      <c r="B184" s="23"/>
      <c r="C184" s="23"/>
      <c r="D184" s="23"/>
      <c r="E184" s="23"/>
      <c r="F184" s="23"/>
      <c r="G184" s="23"/>
      <c r="H184" s="41"/>
      <c r="I184" s="23"/>
      <c r="J184" s="23"/>
      <c r="K184" s="23"/>
      <c r="L184" s="23"/>
      <c r="M184" s="23"/>
      <c r="N184" s="23"/>
      <c r="O184" s="23"/>
      <c r="P184" s="23"/>
      <c r="Q184" s="23"/>
      <c r="R184" s="23"/>
      <c r="S184" s="23"/>
      <c r="T184" s="23"/>
      <c r="U184" s="23"/>
      <c r="V184" s="23"/>
      <c r="W184" s="23"/>
      <c r="X184" s="23"/>
      <c r="Y184" s="23"/>
      <c r="Z184" s="23"/>
    </row>
    <row r="185" spans="1:26" ht="13.5" customHeight="1">
      <c r="A185" s="23"/>
      <c r="B185" s="23"/>
      <c r="C185" s="23"/>
      <c r="D185" s="23"/>
      <c r="E185" s="23"/>
      <c r="F185" s="23"/>
      <c r="G185" s="23"/>
      <c r="H185" s="41"/>
      <c r="I185" s="23"/>
      <c r="J185" s="23"/>
      <c r="K185" s="23"/>
      <c r="L185" s="23"/>
      <c r="M185" s="23"/>
      <c r="N185" s="23"/>
      <c r="O185" s="23"/>
      <c r="P185" s="23"/>
      <c r="Q185" s="23"/>
      <c r="R185" s="23"/>
      <c r="S185" s="23"/>
      <c r="T185" s="23"/>
      <c r="U185" s="23"/>
      <c r="V185" s="23"/>
      <c r="W185" s="23"/>
      <c r="X185" s="23"/>
      <c r="Y185" s="23"/>
      <c r="Z185" s="23"/>
    </row>
    <row r="186" spans="1:26" ht="13.5" customHeight="1">
      <c r="A186" s="23"/>
      <c r="B186" s="23"/>
      <c r="C186" s="23"/>
      <c r="D186" s="23"/>
      <c r="E186" s="23"/>
      <c r="F186" s="23"/>
      <c r="G186" s="23"/>
      <c r="H186" s="41"/>
      <c r="I186" s="23"/>
      <c r="J186" s="23"/>
      <c r="K186" s="23"/>
      <c r="L186" s="23"/>
      <c r="M186" s="23"/>
      <c r="N186" s="23"/>
      <c r="O186" s="23"/>
      <c r="P186" s="23"/>
      <c r="Q186" s="23"/>
      <c r="R186" s="23"/>
      <c r="S186" s="23"/>
      <c r="T186" s="23"/>
      <c r="U186" s="23"/>
      <c r="V186" s="23"/>
      <c r="W186" s="23"/>
      <c r="X186" s="23"/>
      <c r="Y186" s="23"/>
      <c r="Z186" s="23"/>
    </row>
    <row r="187" spans="1:26" ht="13.5" customHeight="1">
      <c r="A187" s="23"/>
      <c r="B187" s="23"/>
      <c r="C187" s="23"/>
      <c r="D187" s="23"/>
      <c r="E187" s="23"/>
      <c r="F187" s="23"/>
      <c r="G187" s="23"/>
      <c r="H187" s="41"/>
      <c r="I187" s="23"/>
      <c r="J187" s="23"/>
      <c r="K187" s="23"/>
      <c r="L187" s="23"/>
      <c r="M187" s="23"/>
      <c r="N187" s="23"/>
      <c r="O187" s="23"/>
      <c r="P187" s="23"/>
      <c r="Q187" s="23"/>
      <c r="R187" s="23"/>
      <c r="S187" s="23"/>
      <c r="T187" s="23"/>
      <c r="U187" s="23"/>
      <c r="V187" s="23"/>
      <c r="W187" s="23"/>
      <c r="X187" s="23"/>
      <c r="Y187" s="23"/>
      <c r="Z187" s="23"/>
    </row>
    <row r="188" spans="1:26" ht="13.5" customHeight="1">
      <c r="A188" s="23"/>
      <c r="B188" s="23"/>
      <c r="C188" s="23"/>
      <c r="D188" s="23"/>
      <c r="E188" s="23"/>
      <c r="F188" s="23"/>
      <c r="G188" s="23"/>
      <c r="H188" s="41"/>
      <c r="I188" s="23"/>
      <c r="J188" s="23"/>
      <c r="K188" s="23"/>
      <c r="L188" s="23"/>
      <c r="M188" s="23"/>
      <c r="N188" s="23"/>
      <c r="O188" s="23"/>
      <c r="P188" s="23"/>
      <c r="Q188" s="23"/>
      <c r="R188" s="23"/>
      <c r="S188" s="23"/>
      <c r="T188" s="23"/>
      <c r="U188" s="23"/>
      <c r="V188" s="23"/>
      <c r="W188" s="23"/>
      <c r="X188" s="23"/>
      <c r="Y188" s="23"/>
      <c r="Z188" s="23"/>
    </row>
    <row r="189" spans="1:26" ht="13.5" customHeight="1">
      <c r="A189" s="23"/>
      <c r="B189" s="23"/>
      <c r="C189" s="23"/>
      <c r="D189" s="23"/>
      <c r="E189" s="23"/>
      <c r="F189" s="23"/>
      <c r="G189" s="23"/>
      <c r="H189" s="41"/>
      <c r="I189" s="23"/>
      <c r="J189" s="23"/>
      <c r="K189" s="23"/>
      <c r="L189" s="23"/>
      <c r="M189" s="23"/>
      <c r="N189" s="23"/>
      <c r="O189" s="23"/>
      <c r="P189" s="23"/>
      <c r="Q189" s="23"/>
      <c r="R189" s="23"/>
      <c r="S189" s="23"/>
      <c r="T189" s="23"/>
      <c r="U189" s="23"/>
      <c r="V189" s="23"/>
      <c r="W189" s="23"/>
      <c r="X189" s="23"/>
      <c r="Y189" s="23"/>
      <c r="Z189" s="23"/>
    </row>
    <row r="190" spans="1:26" ht="13.5" customHeight="1">
      <c r="A190" s="23"/>
      <c r="B190" s="23"/>
      <c r="C190" s="23"/>
      <c r="D190" s="23"/>
      <c r="E190" s="23"/>
      <c r="F190" s="23"/>
      <c r="G190" s="23"/>
      <c r="H190" s="41"/>
      <c r="I190" s="23"/>
      <c r="J190" s="23"/>
      <c r="K190" s="23"/>
      <c r="L190" s="23"/>
      <c r="M190" s="23"/>
      <c r="N190" s="23"/>
      <c r="O190" s="23"/>
      <c r="P190" s="23"/>
      <c r="Q190" s="23"/>
      <c r="R190" s="23"/>
      <c r="S190" s="23"/>
      <c r="T190" s="23"/>
      <c r="U190" s="23"/>
      <c r="V190" s="23"/>
      <c r="W190" s="23"/>
      <c r="X190" s="23"/>
      <c r="Y190" s="23"/>
      <c r="Z190" s="23"/>
    </row>
    <row r="191" spans="1:26" ht="13.5" customHeight="1">
      <c r="A191" s="23"/>
      <c r="B191" s="23"/>
      <c r="C191" s="23"/>
      <c r="D191" s="23"/>
      <c r="E191" s="23"/>
      <c r="F191" s="23"/>
      <c r="G191" s="23"/>
      <c r="H191" s="41"/>
      <c r="I191" s="23"/>
      <c r="J191" s="23"/>
      <c r="K191" s="23"/>
      <c r="L191" s="23"/>
      <c r="M191" s="23"/>
      <c r="N191" s="23"/>
      <c r="O191" s="23"/>
      <c r="P191" s="23"/>
      <c r="Q191" s="23"/>
      <c r="R191" s="23"/>
      <c r="S191" s="23"/>
      <c r="T191" s="23"/>
      <c r="U191" s="23"/>
      <c r="V191" s="23"/>
      <c r="W191" s="23"/>
      <c r="X191" s="23"/>
      <c r="Y191" s="23"/>
      <c r="Z191" s="23"/>
    </row>
    <row r="192" spans="1:26" ht="13.5" customHeight="1">
      <c r="A192" s="23"/>
      <c r="B192" s="23"/>
      <c r="C192" s="23"/>
      <c r="D192" s="23"/>
      <c r="E192" s="23"/>
      <c r="F192" s="23"/>
      <c r="G192" s="23"/>
      <c r="H192" s="41"/>
      <c r="I192" s="23"/>
      <c r="J192" s="23"/>
      <c r="K192" s="23"/>
      <c r="L192" s="23"/>
      <c r="M192" s="23"/>
      <c r="N192" s="23"/>
      <c r="O192" s="23"/>
      <c r="P192" s="23"/>
      <c r="Q192" s="23"/>
      <c r="R192" s="23"/>
      <c r="S192" s="23"/>
      <c r="T192" s="23"/>
      <c r="U192" s="23"/>
      <c r="V192" s="23"/>
      <c r="W192" s="23"/>
      <c r="X192" s="23"/>
      <c r="Y192" s="23"/>
      <c r="Z192" s="23"/>
    </row>
    <row r="193" spans="1:26" ht="13.5" customHeight="1">
      <c r="A193" s="23"/>
      <c r="B193" s="23"/>
      <c r="C193" s="23"/>
      <c r="D193" s="23"/>
      <c r="E193" s="23"/>
      <c r="F193" s="23"/>
      <c r="G193" s="23"/>
      <c r="H193" s="41"/>
      <c r="I193" s="23"/>
      <c r="J193" s="23"/>
      <c r="K193" s="23"/>
      <c r="L193" s="23"/>
      <c r="M193" s="23"/>
      <c r="N193" s="23"/>
      <c r="O193" s="23"/>
      <c r="P193" s="23"/>
      <c r="Q193" s="23"/>
      <c r="R193" s="23"/>
      <c r="S193" s="23"/>
      <c r="T193" s="23"/>
      <c r="U193" s="23"/>
      <c r="V193" s="23"/>
      <c r="W193" s="23"/>
      <c r="X193" s="23"/>
      <c r="Y193" s="23"/>
      <c r="Z193" s="23"/>
    </row>
    <row r="194" spans="1:26" ht="13.5" customHeight="1">
      <c r="A194" s="23"/>
      <c r="B194" s="23"/>
      <c r="C194" s="23"/>
      <c r="D194" s="23"/>
      <c r="E194" s="23"/>
      <c r="F194" s="23"/>
      <c r="G194" s="23"/>
      <c r="H194" s="41"/>
      <c r="I194" s="23"/>
      <c r="J194" s="23"/>
      <c r="K194" s="23"/>
      <c r="L194" s="23"/>
      <c r="M194" s="23"/>
      <c r="N194" s="23"/>
      <c r="O194" s="23"/>
      <c r="P194" s="23"/>
      <c r="Q194" s="23"/>
      <c r="R194" s="23"/>
      <c r="S194" s="23"/>
      <c r="T194" s="23"/>
      <c r="U194" s="23"/>
      <c r="V194" s="23"/>
      <c r="W194" s="23"/>
      <c r="X194" s="23"/>
      <c r="Y194" s="23"/>
      <c r="Z194" s="23"/>
    </row>
    <row r="195" spans="1:26" ht="13.5" customHeight="1">
      <c r="A195" s="23"/>
      <c r="B195" s="23"/>
      <c r="C195" s="23"/>
      <c r="D195" s="23"/>
      <c r="E195" s="23"/>
      <c r="F195" s="23"/>
      <c r="G195" s="23"/>
      <c r="H195" s="41"/>
      <c r="I195" s="23"/>
      <c r="J195" s="23"/>
      <c r="K195" s="23"/>
      <c r="L195" s="23"/>
      <c r="M195" s="23"/>
      <c r="N195" s="23"/>
      <c r="O195" s="23"/>
      <c r="P195" s="23"/>
      <c r="Q195" s="23"/>
      <c r="R195" s="23"/>
      <c r="S195" s="23"/>
      <c r="T195" s="23"/>
      <c r="U195" s="23"/>
      <c r="V195" s="23"/>
      <c r="W195" s="23"/>
      <c r="X195" s="23"/>
      <c r="Y195" s="23"/>
      <c r="Z195" s="23"/>
    </row>
    <row r="196" spans="1:26" ht="13.5" customHeight="1">
      <c r="A196" s="23"/>
      <c r="B196" s="23"/>
      <c r="C196" s="23"/>
      <c r="D196" s="23"/>
      <c r="E196" s="23"/>
      <c r="F196" s="23"/>
      <c r="G196" s="23"/>
      <c r="H196" s="41"/>
      <c r="I196" s="23"/>
      <c r="J196" s="23"/>
      <c r="K196" s="23"/>
      <c r="L196" s="23"/>
      <c r="M196" s="23"/>
      <c r="N196" s="23"/>
      <c r="O196" s="23"/>
      <c r="P196" s="23"/>
      <c r="Q196" s="23"/>
      <c r="R196" s="23"/>
      <c r="S196" s="23"/>
      <c r="T196" s="23"/>
      <c r="U196" s="23"/>
      <c r="V196" s="23"/>
      <c r="W196" s="23"/>
      <c r="X196" s="23"/>
      <c r="Y196" s="23"/>
      <c r="Z196" s="23"/>
    </row>
    <row r="197" spans="1:26" ht="13.5" customHeight="1">
      <c r="A197" s="23"/>
      <c r="B197" s="23"/>
      <c r="C197" s="23"/>
      <c r="D197" s="23"/>
      <c r="E197" s="23"/>
      <c r="F197" s="23"/>
      <c r="G197" s="23"/>
      <c r="H197" s="41"/>
      <c r="I197" s="23"/>
      <c r="J197" s="23"/>
      <c r="K197" s="23"/>
      <c r="L197" s="23"/>
      <c r="M197" s="23"/>
      <c r="N197" s="23"/>
      <c r="O197" s="23"/>
      <c r="P197" s="23"/>
      <c r="Q197" s="23"/>
      <c r="R197" s="23"/>
      <c r="S197" s="23"/>
      <c r="T197" s="23"/>
      <c r="U197" s="23"/>
      <c r="V197" s="23"/>
      <c r="W197" s="23"/>
      <c r="X197" s="23"/>
      <c r="Y197" s="23"/>
      <c r="Z197" s="23"/>
    </row>
    <row r="198" spans="1:26" ht="13.5" customHeight="1">
      <c r="A198" s="23"/>
      <c r="B198" s="23"/>
      <c r="C198" s="23"/>
      <c r="D198" s="23"/>
      <c r="E198" s="23"/>
      <c r="F198" s="23"/>
      <c r="G198" s="23"/>
      <c r="H198" s="41"/>
      <c r="I198" s="23"/>
      <c r="J198" s="23"/>
      <c r="K198" s="23"/>
      <c r="L198" s="23"/>
      <c r="M198" s="23"/>
      <c r="N198" s="23"/>
      <c r="O198" s="23"/>
      <c r="P198" s="23"/>
      <c r="Q198" s="23"/>
      <c r="R198" s="23"/>
      <c r="S198" s="23"/>
      <c r="T198" s="23"/>
      <c r="U198" s="23"/>
      <c r="V198" s="23"/>
      <c r="W198" s="23"/>
      <c r="X198" s="23"/>
      <c r="Y198" s="23"/>
      <c r="Z198" s="23"/>
    </row>
    <row r="199" spans="1:26" ht="13.5" customHeight="1">
      <c r="A199" s="23"/>
      <c r="B199" s="23"/>
      <c r="C199" s="23"/>
      <c r="D199" s="23"/>
      <c r="E199" s="23"/>
      <c r="F199" s="23"/>
      <c r="G199" s="23"/>
      <c r="H199" s="41"/>
      <c r="I199" s="23"/>
      <c r="J199" s="23"/>
      <c r="K199" s="23"/>
      <c r="L199" s="23"/>
      <c r="M199" s="23"/>
      <c r="N199" s="23"/>
      <c r="O199" s="23"/>
      <c r="P199" s="23"/>
      <c r="Q199" s="23"/>
      <c r="R199" s="23"/>
      <c r="S199" s="23"/>
      <c r="T199" s="23"/>
      <c r="U199" s="23"/>
      <c r="V199" s="23"/>
      <c r="W199" s="23"/>
      <c r="X199" s="23"/>
      <c r="Y199" s="23"/>
      <c r="Z199" s="23"/>
    </row>
    <row r="200" spans="1:26" ht="13.5" customHeight="1">
      <c r="A200" s="23"/>
      <c r="B200" s="23"/>
      <c r="C200" s="23"/>
      <c r="D200" s="23"/>
      <c r="E200" s="23"/>
      <c r="F200" s="23"/>
      <c r="G200" s="23"/>
      <c r="H200" s="41"/>
      <c r="I200" s="23"/>
      <c r="J200" s="23"/>
      <c r="K200" s="23"/>
      <c r="L200" s="23"/>
      <c r="M200" s="23"/>
      <c r="N200" s="23"/>
      <c r="O200" s="23"/>
      <c r="P200" s="23"/>
      <c r="Q200" s="23"/>
      <c r="R200" s="23"/>
      <c r="S200" s="23"/>
      <c r="T200" s="23"/>
      <c r="U200" s="23"/>
      <c r="V200" s="23"/>
      <c r="W200" s="23"/>
      <c r="X200" s="23"/>
      <c r="Y200" s="23"/>
      <c r="Z200" s="23"/>
    </row>
    <row r="201" spans="1:26" ht="13.5" customHeight="1">
      <c r="A201" s="23"/>
      <c r="B201" s="23"/>
      <c r="C201" s="23"/>
      <c r="D201" s="23"/>
      <c r="E201" s="23"/>
      <c r="F201" s="23"/>
      <c r="G201" s="23"/>
      <c r="H201" s="41"/>
      <c r="I201" s="23"/>
      <c r="J201" s="23"/>
      <c r="K201" s="23"/>
      <c r="L201" s="23"/>
      <c r="M201" s="23"/>
      <c r="N201" s="23"/>
      <c r="O201" s="23"/>
      <c r="P201" s="23"/>
      <c r="Q201" s="23"/>
      <c r="R201" s="23"/>
      <c r="S201" s="23"/>
      <c r="T201" s="23"/>
      <c r="U201" s="23"/>
      <c r="V201" s="23"/>
      <c r="W201" s="23"/>
      <c r="X201" s="23"/>
      <c r="Y201" s="23"/>
      <c r="Z201" s="23"/>
    </row>
    <row r="202" spans="1:26" ht="13.5" customHeight="1">
      <c r="A202" s="23"/>
      <c r="B202" s="23"/>
      <c r="C202" s="23"/>
      <c r="D202" s="23"/>
      <c r="E202" s="23"/>
      <c r="F202" s="23"/>
      <c r="G202" s="23"/>
      <c r="H202" s="41"/>
      <c r="I202" s="23"/>
      <c r="J202" s="23"/>
      <c r="K202" s="23"/>
      <c r="L202" s="23"/>
      <c r="M202" s="23"/>
      <c r="N202" s="23"/>
      <c r="O202" s="23"/>
      <c r="P202" s="23"/>
      <c r="Q202" s="23"/>
      <c r="R202" s="23"/>
      <c r="S202" s="23"/>
      <c r="T202" s="23"/>
      <c r="U202" s="23"/>
      <c r="V202" s="23"/>
      <c r="W202" s="23"/>
      <c r="X202" s="23"/>
      <c r="Y202" s="23"/>
      <c r="Z202" s="23"/>
    </row>
    <row r="203" spans="1:26" ht="13.5" customHeight="1">
      <c r="A203" s="23"/>
      <c r="B203" s="23"/>
      <c r="C203" s="23"/>
      <c r="D203" s="23"/>
      <c r="E203" s="23"/>
      <c r="F203" s="23"/>
      <c r="G203" s="23"/>
      <c r="H203" s="41"/>
      <c r="I203" s="23"/>
      <c r="J203" s="23"/>
      <c r="K203" s="23"/>
      <c r="L203" s="23"/>
      <c r="M203" s="23"/>
      <c r="N203" s="23"/>
      <c r="O203" s="23"/>
      <c r="P203" s="23"/>
      <c r="Q203" s="23"/>
      <c r="R203" s="23"/>
      <c r="S203" s="23"/>
      <c r="T203" s="23"/>
      <c r="U203" s="23"/>
      <c r="V203" s="23"/>
      <c r="W203" s="23"/>
      <c r="X203" s="23"/>
      <c r="Y203" s="23"/>
      <c r="Z203" s="23"/>
    </row>
    <row r="204" spans="1:26" ht="13.5" customHeight="1">
      <c r="A204" s="23"/>
      <c r="B204" s="23"/>
      <c r="C204" s="23"/>
      <c r="D204" s="23"/>
      <c r="E204" s="23"/>
      <c r="F204" s="23"/>
      <c r="G204" s="23"/>
      <c r="H204" s="41"/>
      <c r="I204" s="23"/>
      <c r="J204" s="23"/>
      <c r="K204" s="23"/>
      <c r="L204" s="23"/>
      <c r="M204" s="23"/>
      <c r="N204" s="23"/>
      <c r="O204" s="23"/>
      <c r="P204" s="23"/>
      <c r="Q204" s="23"/>
      <c r="R204" s="23"/>
      <c r="S204" s="23"/>
      <c r="T204" s="23"/>
      <c r="U204" s="23"/>
      <c r="V204" s="23"/>
      <c r="W204" s="23"/>
      <c r="X204" s="23"/>
      <c r="Y204" s="23"/>
      <c r="Z204" s="23"/>
    </row>
    <row r="205" spans="1:26" ht="13.5" customHeight="1">
      <c r="A205" s="23"/>
      <c r="B205" s="23"/>
      <c r="C205" s="23"/>
      <c r="D205" s="23"/>
      <c r="E205" s="23"/>
      <c r="F205" s="23"/>
      <c r="G205" s="23"/>
      <c r="H205" s="41"/>
      <c r="I205" s="23"/>
      <c r="J205" s="23"/>
      <c r="K205" s="23"/>
      <c r="L205" s="23"/>
      <c r="M205" s="23"/>
      <c r="N205" s="23"/>
      <c r="O205" s="23"/>
      <c r="P205" s="23"/>
      <c r="Q205" s="23"/>
      <c r="R205" s="23"/>
      <c r="S205" s="23"/>
      <c r="T205" s="23"/>
      <c r="U205" s="23"/>
      <c r="V205" s="23"/>
      <c r="W205" s="23"/>
      <c r="X205" s="23"/>
      <c r="Y205" s="23"/>
      <c r="Z205" s="23"/>
    </row>
    <row r="206" spans="1:26" ht="13.5" customHeight="1">
      <c r="A206" s="23"/>
      <c r="B206" s="23"/>
      <c r="C206" s="23"/>
      <c r="D206" s="23"/>
      <c r="E206" s="23"/>
      <c r="F206" s="23"/>
      <c r="G206" s="23"/>
      <c r="H206" s="41"/>
      <c r="I206" s="23"/>
      <c r="J206" s="23"/>
      <c r="K206" s="23"/>
      <c r="L206" s="23"/>
      <c r="M206" s="23"/>
      <c r="N206" s="23"/>
      <c r="O206" s="23"/>
      <c r="P206" s="23"/>
      <c r="Q206" s="23"/>
      <c r="R206" s="23"/>
      <c r="S206" s="23"/>
      <c r="T206" s="23"/>
      <c r="U206" s="23"/>
      <c r="V206" s="23"/>
      <c r="W206" s="23"/>
      <c r="X206" s="23"/>
      <c r="Y206" s="23"/>
      <c r="Z206" s="23"/>
    </row>
    <row r="207" spans="1:26" ht="13.5" customHeight="1">
      <c r="A207" s="23"/>
      <c r="B207" s="23"/>
      <c r="C207" s="23"/>
      <c r="D207" s="23"/>
      <c r="E207" s="23"/>
      <c r="F207" s="23"/>
      <c r="G207" s="23"/>
      <c r="H207" s="41"/>
      <c r="I207" s="23"/>
      <c r="J207" s="23"/>
      <c r="K207" s="23"/>
      <c r="L207" s="23"/>
      <c r="M207" s="23"/>
      <c r="N207" s="23"/>
      <c r="O207" s="23"/>
      <c r="P207" s="23"/>
      <c r="Q207" s="23"/>
      <c r="R207" s="23"/>
      <c r="S207" s="23"/>
      <c r="T207" s="23"/>
      <c r="U207" s="23"/>
      <c r="V207" s="23"/>
      <c r="W207" s="23"/>
      <c r="X207" s="23"/>
      <c r="Y207" s="23"/>
      <c r="Z207" s="23"/>
    </row>
    <row r="208" spans="1:26" ht="13.5" customHeight="1">
      <c r="A208" s="23"/>
      <c r="B208" s="23"/>
      <c r="C208" s="23"/>
      <c r="D208" s="23"/>
      <c r="E208" s="23"/>
      <c r="F208" s="23"/>
      <c r="G208" s="23"/>
      <c r="H208" s="41"/>
      <c r="I208" s="23"/>
      <c r="J208" s="23"/>
      <c r="K208" s="23"/>
      <c r="L208" s="23"/>
      <c r="M208" s="23"/>
      <c r="N208" s="23"/>
      <c r="O208" s="23"/>
      <c r="P208" s="23"/>
      <c r="Q208" s="23"/>
      <c r="R208" s="23"/>
      <c r="S208" s="23"/>
      <c r="T208" s="23"/>
      <c r="U208" s="23"/>
      <c r="V208" s="23"/>
      <c r="W208" s="23"/>
      <c r="X208" s="23"/>
      <c r="Y208" s="23"/>
      <c r="Z208" s="23"/>
    </row>
    <row r="209" spans="1:26" ht="13.5" customHeight="1">
      <c r="A209" s="23"/>
      <c r="B209" s="23"/>
      <c r="C209" s="23"/>
      <c r="D209" s="23"/>
      <c r="E209" s="23"/>
      <c r="F209" s="23"/>
      <c r="G209" s="23"/>
      <c r="H209" s="41"/>
      <c r="I209" s="23"/>
      <c r="J209" s="23"/>
      <c r="K209" s="23"/>
      <c r="L209" s="23"/>
      <c r="M209" s="23"/>
      <c r="N209" s="23"/>
      <c r="O209" s="23"/>
      <c r="P209" s="23"/>
      <c r="Q209" s="23"/>
      <c r="R209" s="23"/>
      <c r="S209" s="23"/>
      <c r="T209" s="23"/>
      <c r="U209" s="23"/>
      <c r="V209" s="23"/>
      <c r="W209" s="23"/>
      <c r="X209" s="23"/>
      <c r="Y209" s="23"/>
      <c r="Z209" s="23"/>
    </row>
    <row r="210" spans="1:26" ht="13.5" customHeight="1">
      <c r="A210" s="23"/>
      <c r="B210" s="23"/>
      <c r="C210" s="23"/>
      <c r="D210" s="23"/>
      <c r="E210" s="23"/>
      <c r="F210" s="23"/>
      <c r="G210" s="23"/>
      <c r="H210" s="41"/>
      <c r="I210" s="23"/>
      <c r="J210" s="23"/>
      <c r="K210" s="23"/>
      <c r="L210" s="23"/>
      <c r="M210" s="23"/>
      <c r="N210" s="23"/>
      <c r="O210" s="23"/>
      <c r="P210" s="23"/>
      <c r="Q210" s="23"/>
      <c r="R210" s="23"/>
      <c r="S210" s="23"/>
      <c r="T210" s="23"/>
      <c r="U210" s="23"/>
      <c r="V210" s="23"/>
      <c r="W210" s="23"/>
      <c r="X210" s="23"/>
      <c r="Y210" s="23"/>
      <c r="Z210" s="23"/>
    </row>
    <row r="211" spans="1:26" ht="13.5" customHeight="1">
      <c r="A211" s="23"/>
      <c r="B211" s="23"/>
      <c r="C211" s="23"/>
      <c r="D211" s="23"/>
      <c r="E211" s="23"/>
      <c r="F211" s="23"/>
      <c r="G211" s="23"/>
      <c r="H211" s="41"/>
      <c r="I211" s="23"/>
      <c r="J211" s="23"/>
      <c r="K211" s="23"/>
      <c r="L211" s="23"/>
      <c r="M211" s="23"/>
      <c r="N211" s="23"/>
      <c r="O211" s="23"/>
      <c r="P211" s="23"/>
      <c r="Q211" s="23"/>
      <c r="R211" s="23"/>
      <c r="S211" s="23"/>
      <c r="T211" s="23"/>
      <c r="U211" s="23"/>
      <c r="V211" s="23"/>
      <c r="W211" s="23"/>
      <c r="X211" s="23"/>
      <c r="Y211" s="23"/>
      <c r="Z211" s="23"/>
    </row>
    <row r="212" spans="1:26" ht="13.5" customHeight="1">
      <c r="A212" s="23"/>
      <c r="B212" s="23"/>
      <c r="C212" s="23"/>
      <c r="D212" s="23"/>
      <c r="E212" s="23"/>
      <c r="F212" s="23"/>
      <c r="G212" s="23"/>
      <c r="H212" s="41"/>
      <c r="I212" s="23"/>
      <c r="J212" s="23"/>
      <c r="K212" s="23"/>
      <c r="L212" s="23"/>
      <c r="M212" s="23"/>
      <c r="N212" s="23"/>
      <c r="O212" s="23"/>
      <c r="P212" s="23"/>
      <c r="Q212" s="23"/>
      <c r="R212" s="23"/>
      <c r="S212" s="23"/>
      <c r="T212" s="23"/>
      <c r="U212" s="23"/>
      <c r="V212" s="23"/>
      <c r="W212" s="23"/>
      <c r="X212" s="23"/>
      <c r="Y212" s="23"/>
      <c r="Z212" s="23"/>
    </row>
    <row r="213" spans="1:26" ht="13.5" customHeight="1">
      <c r="A213" s="23"/>
      <c r="B213" s="23"/>
      <c r="C213" s="23"/>
      <c r="D213" s="23"/>
      <c r="E213" s="23"/>
      <c r="F213" s="23"/>
      <c r="G213" s="23"/>
      <c r="H213" s="41"/>
      <c r="I213" s="23"/>
      <c r="J213" s="23"/>
      <c r="K213" s="23"/>
      <c r="L213" s="23"/>
      <c r="M213" s="23"/>
      <c r="N213" s="23"/>
      <c r="O213" s="23"/>
      <c r="P213" s="23"/>
      <c r="Q213" s="23"/>
      <c r="R213" s="23"/>
      <c r="S213" s="23"/>
      <c r="T213" s="23"/>
      <c r="U213" s="23"/>
      <c r="V213" s="23"/>
      <c r="W213" s="23"/>
      <c r="X213" s="23"/>
      <c r="Y213" s="23"/>
      <c r="Z213" s="23"/>
    </row>
    <row r="214" spans="1:26" ht="13.5" customHeight="1">
      <c r="A214" s="23"/>
      <c r="B214" s="23"/>
      <c r="C214" s="23"/>
      <c r="D214" s="23"/>
      <c r="E214" s="23"/>
      <c r="F214" s="23"/>
      <c r="G214" s="23"/>
      <c r="H214" s="41"/>
      <c r="I214" s="23"/>
      <c r="J214" s="23"/>
      <c r="K214" s="23"/>
      <c r="L214" s="23"/>
      <c r="M214" s="23"/>
      <c r="N214" s="23"/>
      <c r="O214" s="23"/>
      <c r="P214" s="23"/>
      <c r="Q214" s="23"/>
      <c r="R214" s="23"/>
      <c r="S214" s="23"/>
      <c r="T214" s="23"/>
      <c r="U214" s="23"/>
      <c r="V214" s="23"/>
      <c r="W214" s="23"/>
      <c r="X214" s="23"/>
      <c r="Y214" s="23"/>
      <c r="Z214" s="23"/>
    </row>
    <row r="215" spans="1:26" ht="13.5" customHeight="1">
      <c r="A215" s="23"/>
      <c r="B215" s="23"/>
      <c r="C215" s="23"/>
      <c r="D215" s="23"/>
      <c r="E215" s="23"/>
      <c r="F215" s="23"/>
      <c r="G215" s="23"/>
      <c r="H215" s="41"/>
      <c r="I215" s="23"/>
      <c r="J215" s="23"/>
      <c r="K215" s="23"/>
      <c r="L215" s="23"/>
      <c r="M215" s="23"/>
      <c r="N215" s="23"/>
      <c r="O215" s="23"/>
      <c r="P215" s="23"/>
      <c r="Q215" s="23"/>
      <c r="R215" s="23"/>
      <c r="S215" s="23"/>
      <c r="T215" s="23"/>
      <c r="U215" s="23"/>
      <c r="V215" s="23"/>
      <c r="W215" s="23"/>
      <c r="X215" s="23"/>
      <c r="Y215" s="23"/>
      <c r="Z215" s="23"/>
    </row>
    <row r="216" spans="1:26" ht="13.5" customHeight="1">
      <c r="A216" s="23"/>
      <c r="B216" s="23"/>
      <c r="C216" s="23"/>
      <c r="D216" s="23"/>
      <c r="E216" s="23"/>
      <c r="F216" s="23"/>
      <c r="G216" s="23"/>
      <c r="H216" s="41"/>
      <c r="I216" s="23"/>
      <c r="J216" s="23"/>
      <c r="K216" s="23"/>
      <c r="L216" s="23"/>
      <c r="M216" s="23"/>
      <c r="N216" s="23"/>
      <c r="O216" s="23"/>
      <c r="P216" s="23"/>
      <c r="Q216" s="23"/>
      <c r="R216" s="23"/>
      <c r="S216" s="23"/>
      <c r="T216" s="23"/>
      <c r="U216" s="23"/>
      <c r="V216" s="23"/>
      <c r="W216" s="23"/>
      <c r="X216" s="23"/>
      <c r="Y216" s="23"/>
      <c r="Z216" s="23"/>
    </row>
    <row r="217" spans="1:26" ht="13.5" customHeight="1">
      <c r="A217" s="23"/>
      <c r="B217" s="23"/>
      <c r="C217" s="23"/>
      <c r="D217" s="23"/>
      <c r="E217" s="23"/>
      <c r="F217" s="23"/>
      <c r="G217" s="23"/>
      <c r="H217" s="41"/>
      <c r="I217" s="23"/>
      <c r="J217" s="23"/>
      <c r="K217" s="23"/>
      <c r="L217" s="23"/>
      <c r="M217" s="23"/>
      <c r="N217" s="23"/>
      <c r="O217" s="23"/>
      <c r="P217" s="23"/>
      <c r="Q217" s="23"/>
      <c r="R217" s="23"/>
      <c r="S217" s="23"/>
      <c r="T217" s="23"/>
      <c r="U217" s="23"/>
      <c r="V217" s="23"/>
      <c r="W217" s="23"/>
      <c r="X217" s="23"/>
      <c r="Y217" s="23"/>
      <c r="Z217" s="23"/>
    </row>
    <row r="218" spans="1:26" ht="13.5" customHeight="1">
      <c r="A218" s="23"/>
      <c r="B218" s="23"/>
      <c r="C218" s="23"/>
      <c r="D218" s="23"/>
      <c r="E218" s="23"/>
      <c r="F218" s="23"/>
      <c r="G218" s="23"/>
      <c r="H218" s="41"/>
      <c r="I218" s="23"/>
      <c r="J218" s="23"/>
      <c r="K218" s="23"/>
      <c r="L218" s="23"/>
      <c r="M218" s="23"/>
      <c r="N218" s="23"/>
      <c r="O218" s="23"/>
      <c r="P218" s="23"/>
      <c r="Q218" s="23"/>
      <c r="R218" s="23"/>
      <c r="S218" s="23"/>
      <c r="T218" s="23"/>
      <c r="U218" s="23"/>
      <c r="V218" s="23"/>
      <c r="W218" s="23"/>
      <c r="X218" s="23"/>
      <c r="Y218" s="23"/>
      <c r="Z218" s="23"/>
    </row>
    <row r="219" spans="1:26" ht="13.5" customHeight="1">
      <c r="A219" s="23"/>
      <c r="B219" s="23"/>
      <c r="C219" s="23"/>
      <c r="D219" s="23"/>
      <c r="E219" s="23"/>
      <c r="F219" s="23"/>
      <c r="G219" s="23"/>
      <c r="H219" s="41"/>
      <c r="I219" s="23"/>
      <c r="J219" s="23"/>
      <c r="K219" s="23"/>
      <c r="L219" s="23"/>
      <c r="M219" s="23"/>
      <c r="N219" s="23"/>
      <c r="O219" s="23"/>
      <c r="P219" s="23"/>
      <c r="Q219" s="23"/>
      <c r="R219" s="23"/>
      <c r="S219" s="23"/>
      <c r="T219" s="23"/>
      <c r="U219" s="23"/>
      <c r="V219" s="23"/>
      <c r="W219" s="23"/>
      <c r="X219" s="23"/>
      <c r="Y219" s="23"/>
      <c r="Z219" s="23"/>
    </row>
    <row r="220" spans="1:26" ht="13.5" customHeight="1">
      <c r="A220" s="23"/>
      <c r="B220" s="23"/>
      <c r="C220" s="23"/>
      <c r="D220" s="23"/>
      <c r="E220" s="23"/>
      <c r="F220" s="23"/>
      <c r="G220" s="23"/>
      <c r="H220" s="41"/>
      <c r="I220" s="23"/>
      <c r="J220" s="23"/>
      <c r="K220" s="23"/>
      <c r="L220" s="23"/>
      <c r="M220" s="23"/>
      <c r="N220" s="23"/>
      <c r="O220" s="23"/>
      <c r="P220" s="23"/>
      <c r="Q220" s="23"/>
      <c r="R220" s="23"/>
      <c r="S220" s="23"/>
      <c r="T220" s="23"/>
      <c r="U220" s="23"/>
      <c r="V220" s="23"/>
      <c r="W220" s="23"/>
      <c r="X220" s="23"/>
      <c r="Y220" s="23"/>
      <c r="Z220" s="23"/>
    </row>
    <row r="221" spans="1:26" ht="13.5" customHeight="1">
      <c r="A221" s="23"/>
      <c r="B221" s="23"/>
      <c r="C221" s="23"/>
      <c r="D221" s="23"/>
      <c r="E221" s="23"/>
      <c r="F221" s="23"/>
      <c r="G221" s="23"/>
      <c r="H221" s="41"/>
      <c r="I221" s="23"/>
      <c r="J221" s="23"/>
      <c r="K221" s="23"/>
      <c r="L221" s="23"/>
      <c r="M221" s="23"/>
      <c r="N221" s="23"/>
      <c r="O221" s="23"/>
      <c r="P221" s="23"/>
      <c r="Q221" s="23"/>
      <c r="R221" s="23"/>
      <c r="S221" s="23"/>
      <c r="T221" s="23"/>
      <c r="U221" s="23"/>
      <c r="V221" s="23"/>
      <c r="W221" s="23"/>
      <c r="X221" s="23"/>
      <c r="Y221" s="23"/>
      <c r="Z221" s="23"/>
    </row>
    <row r="222" spans="1:26" ht="13.5" customHeight="1">
      <c r="A222" s="23"/>
      <c r="B222" s="23"/>
      <c r="C222" s="23"/>
      <c r="D222" s="23"/>
      <c r="E222" s="23"/>
      <c r="F222" s="23"/>
      <c r="G222" s="23"/>
      <c r="H222" s="41"/>
      <c r="I222" s="23"/>
      <c r="J222" s="23"/>
      <c r="K222" s="23"/>
      <c r="L222" s="23"/>
      <c r="M222" s="23"/>
      <c r="N222" s="23"/>
      <c r="O222" s="23"/>
      <c r="P222" s="23"/>
      <c r="Q222" s="23"/>
      <c r="R222" s="23"/>
      <c r="S222" s="23"/>
      <c r="T222" s="23"/>
      <c r="U222" s="23"/>
      <c r="V222" s="23"/>
      <c r="W222" s="23"/>
      <c r="X222" s="23"/>
      <c r="Y222" s="23"/>
      <c r="Z222" s="23"/>
    </row>
    <row r="223" spans="1:26" ht="13.5" customHeight="1">
      <c r="A223" s="23"/>
      <c r="B223" s="23"/>
      <c r="C223" s="23"/>
      <c r="D223" s="23"/>
      <c r="E223" s="23"/>
      <c r="F223" s="23"/>
      <c r="G223" s="23"/>
      <c r="H223" s="41"/>
      <c r="I223" s="23"/>
      <c r="J223" s="23"/>
      <c r="K223" s="23"/>
      <c r="L223" s="23"/>
      <c r="M223" s="23"/>
      <c r="N223" s="23"/>
      <c r="O223" s="23"/>
      <c r="P223" s="23"/>
      <c r="Q223" s="23"/>
      <c r="R223" s="23"/>
      <c r="S223" s="23"/>
      <c r="T223" s="23"/>
      <c r="U223" s="23"/>
      <c r="V223" s="23"/>
      <c r="W223" s="23"/>
      <c r="X223" s="23"/>
      <c r="Y223" s="23"/>
      <c r="Z223" s="23"/>
    </row>
    <row r="224" spans="1:26" ht="13.5" customHeight="1">
      <c r="A224" s="23"/>
      <c r="B224" s="23"/>
      <c r="C224" s="23"/>
      <c r="D224" s="23"/>
      <c r="E224" s="23"/>
      <c r="F224" s="23"/>
      <c r="G224" s="23"/>
      <c r="H224" s="41"/>
      <c r="I224" s="23"/>
      <c r="J224" s="23"/>
      <c r="K224" s="23"/>
      <c r="L224" s="23"/>
      <c r="M224" s="23"/>
      <c r="N224" s="23"/>
      <c r="O224" s="23"/>
      <c r="P224" s="23"/>
      <c r="Q224" s="23"/>
      <c r="R224" s="23"/>
      <c r="S224" s="23"/>
      <c r="T224" s="23"/>
      <c r="U224" s="23"/>
      <c r="V224" s="23"/>
      <c r="W224" s="23"/>
      <c r="X224" s="23"/>
      <c r="Y224" s="23"/>
      <c r="Z224" s="23"/>
    </row>
    <row r="225" spans="1:26" ht="13.5" customHeight="1">
      <c r="A225" s="23"/>
      <c r="B225" s="23"/>
      <c r="C225" s="23"/>
      <c r="D225" s="23"/>
      <c r="E225" s="23"/>
      <c r="F225" s="23"/>
      <c r="G225" s="23"/>
      <c r="H225" s="41"/>
      <c r="I225" s="23"/>
      <c r="J225" s="23"/>
      <c r="K225" s="23"/>
      <c r="L225" s="23"/>
      <c r="M225" s="23"/>
      <c r="N225" s="23"/>
      <c r="O225" s="23"/>
      <c r="P225" s="23"/>
      <c r="Q225" s="23"/>
      <c r="R225" s="23"/>
      <c r="S225" s="23"/>
      <c r="T225" s="23"/>
      <c r="U225" s="23"/>
      <c r="V225" s="23"/>
      <c r="W225" s="23"/>
      <c r="X225" s="23"/>
      <c r="Y225" s="23"/>
      <c r="Z225" s="23"/>
    </row>
    <row r="226" spans="1:26" ht="13.5" customHeight="1">
      <c r="A226" s="23"/>
      <c r="B226" s="23"/>
      <c r="C226" s="23"/>
      <c r="D226" s="23"/>
      <c r="E226" s="23"/>
      <c r="F226" s="23"/>
      <c r="G226" s="23"/>
      <c r="H226" s="41"/>
      <c r="I226" s="23"/>
      <c r="J226" s="23"/>
      <c r="K226" s="23"/>
      <c r="L226" s="23"/>
      <c r="M226" s="23"/>
      <c r="N226" s="23"/>
      <c r="O226" s="23"/>
      <c r="P226" s="23"/>
      <c r="Q226" s="23"/>
      <c r="R226" s="23"/>
      <c r="S226" s="23"/>
      <c r="T226" s="23"/>
      <c r="U226" s="23"/>
      <c r="V226" s="23"/>
      <c r="W226" s="23"/>
      <c r="X226" s="23"/>
      <c r="Y226" s="23"/>
      <c r="Z226" s="23"/>
    </row>
    <row r="227" spans="1:26" ht="13.5" customHeight="1">
      <c r="A227" s="23"/>
      <c r="B227" s="23"/>
      <c r="C227" s="23"/>
      <c r="D227" s="23"/>
      <c r="E227" s="23"/>
      <c r="F227" s="23"/>
      <c r="G227" s="23"/>
      <c r="H227" s="41"/>
      <c r="I227" s="23"/>
      <c r="J227" s="23"/>
      <c r="K227" s="23"/>
      <c r="L227" s="23"/>
      <c r="M227" s="23"/>
      <c r="N227" s="23"/>
      <c r="O227" s="23"/>
      <c r="P227" s="23"/>
      <c r="Q227" s="23"/>
      <c r="R227" s="23"/>
      <c r="S227" s="23"/>
      <c r="T227" s="23"/>
      <c r="U227" s="23"/>
      <c r="V227" s="23"/>
      <c r="W227" s="23"/>
      <c r="X227" s="23"/>
      <c r="Y227" s="23"/>
      <c r="Z227" s="23"/>
    </row>
    <row r="228" spans="1:26" ht="13.5" customHeight="1">
      <c r="A228" s="23"/>
      <c r="B228" s="23"/>
      <c r="C228" s="23"/>
      <c r="D228" s="23"/>
      <c r="E228" s="23"/>
      <c r="F228" s="23"/>
      <c r="G228" s="23"/>
      <c r="H228" s="41"/>
      <c r="I228" s="23"/>
      <c r="J228" s="23"/>
      <c r="K228" s="23"/>
      <c r="L228" s="23"/>
      <c r="M228" s="23"/>
      <c r="N228" s="23"/>
      <c r="O228" s="23"/>
      <c r="P228" s="23"/>
      <c r="Q228" s="23"/>
      <c r="R228" s="23"/>
      <c r="S228" s="23"/>
      <c r="T228" s="23"/>
      <c r="U228" s="23"/>
      <c r="V228" s="23"/>
      <c r="W228" s="23"/>
      <c r="X228" s="23"/>
      <c r="Y228" s="23"/>
      <c r="Z228" s="23"/>
    </row>
    <row r="229" spans="1:26" ht="13.5" customHeight="1">
      <c r="A229" s="23"/>
      <c r="B229" s="23"/>
      <c r="C229" s="23"/>
      <c r="D229" s="23"/>
      <c r="E229" s="23"/>
      <c r="F229" s="23"/>
      <c r="G229" s="23"/>
      <c r="H229" s="41"/>
      <c r="I229" s="23"/>
      <c r="J229" s="23"/>
      <c r="K229" s="23"/>
      <c r="L229" s="23"/>
      <c r="M229" s="23"/>
      <c r="N229" s="23"/>
      <c r="O229" s="23"/>
      <c r="P229" s="23"/>
      <c r="Q229" s="23"/>
      <c r="R229" s="23"/>
      <c r="S229" s="23"/>
      <c r="T229" s="23"/>
      <c r="U229" s="23"/>
      <c r="V229" s="23"/>
      <c r="W229" s="23"/>
      <c r="X229" s="23"/>
      <c r="Y229" s="23"/>
      <c r="Z229" s="23"/>
    </row>
    <row r="230" spans="1:26" ht="13.5" customHeight="1">
      <c r="A230" s="23"/>
      <c r="B230" s="23"/>
      <c r="C230" s="23"/>
      <c r="D230" s="23"/>
      <c r="E230" s="23"/>
      <c r="F230" s="23"/>
      <c r="G230" s="23"/>
      <c r="H230" s="41"/>
      <c r="I230" s="23"/>
      <c r="J230" s="23"/>
      <c r="K230" s="23"/>
      <c r="L230" s="23"/>
      <c r="M230" s="23"/>
      <c r="N230" s="23"/>
      <c r="O230" s="23"/>
      <c r="P230" s="23"/>
      <c r="Q230" s="23"/>
      <c r="R230" s="23"/>
      <c r="S230" s="23"/>
      <c r="T230" s="23"/>
      <c r="U230" s="23"/>
      <c r="V230" s="23"/>
      <c r="W230" s="23"/>
      <c r="X230" s="23"/>
      <c r="Y230" s="23"/>
      <c r="Z230" s="23"/>
    </row>
    <row r="231" spans="1:26" ht="13.5" customHeight="1">
      <c r="A231" s="23"/>
      <c r="B231" s="23"/>
      <c r="C231" s="23"/>
      <c r="D231" s="23"/>
      <c r="E231" s="23"/>
      <c r="F231" s="23"/>
      <c r="G231" s="23"/>
      <c r="H231" s="41"/>
      <c r="I231" s="23"/>
      <c r="J231" s="23"/>
      <c r="K231" s="23"/>
      <c r="L231" s="23"/>
      <c r="M231" s="23"/>
      <c r="N231" s="23"/>
      <c r="O231" s="23"/>
      <c r="P231" s="23"/>
      <c r="Q231" s="23"/>
      <c r="R231" s="23"/>
      <c r="S231" s="23"/>
      <c r="T231" s="23"/>
      <c r="U231" s="23"/>
      <c r="V231" s="23"/>
      <c r="W231" s="23"/>
      <c r="X231" s="23"/>
      <c r="Y231" s="23"/>
      <c r="Z231" s="23"/>
    </row>
    <row r="232" spans="1:26" ht="13.5" customHeight="1">
      <c r="A232" s="23"/>
      <c r="B232" s="23"/>
      <c r="C232" s="23"/>
      <c r="D232" s="23"/>
      <c r="E232" s="23"/>
      <c r="F232" s="23"/>
      <c r="G232" s="23"/>
      <c r="H232" s="41"/>
      <c r="I232" s="23"/>
      <c r="J232" s="23"/>
      <c r="K232" s="23"/>
      <c r="L232" s="23"/>
      <c r="M232" s="23"/>
      <c r="N232" s="23"/>
      <c r="O232" s="23"/>
      <c r="P232" s="23"/>
      <c r="Q232" s="23"/>
      <c r="R232" s="23"/>
      <c r="S232" s="23"/>
      <c r="T232" s="23"/>
      <c r="U232" s="23"/>
      <c r="V232" s="23"/>
      <c r="W232" s="23"/>
      <c r="X232" s="23"/>
      <c r="Y232" s="23"/>
      <c r="Z232" s="23"/>
    </row>
    <row r="233" spans="1:26" ht="13.5" customHeight="1">
      <c r="A233" s="23"/>
      <c r="B233" s="23"/>
      <c r="C233" s="23"/>
      <c r="D233" s="23"/>
      <c r="E233" s="23"/>
      <c r="F233" s="23"/>
      <c r="G233" s="23"/>
      <c r="H233" s="41"/>
      <c r="I233" s="23"/>
      <c r="J233" s="23"/>
      <c r="K233" s="23"/>
      <c r="L233" s="23"/>
      <c r="M233" s="23"/>
      <c r="N233" s="23"/>
      <c r="O233" s="23"/>
      <c r="P233" s="23"/>
      <c r="Q233" s="23"/>
      <c r="R233" s="23"/>
      <c r="S233" s="23"/>
      <c r="T233" s="23"/>
      <c r="U233" s="23"/>
      <c r="V233" s="23"/>
      <c r="W233" s="23"/>
      <c r="X233" s="23"/>
      <c r="Y233" s="23"/>
      <c r="Z233" s="23"/>
    </row>
    <row r="234" spans="1:26" ht="13.5" customHeight="1">
      <c r="A234" s="23"/>
      <c r="B234" s="23"/>
      <c r="C234" s="23"/>
      <c r="D234" s="23"/>
      <c r="E234" s="23"/>
      <c r="F234" s="23"/>
      <c r="G234" s="23"/>
      <c r="H234" s="41"/>
      <c r="I234" s="23"/>
      <c r="J234" s="23"/>
      <c r="K234" s="23"/>
      <c r="L234" s="23"/>
      <c r="M234" s="23"/>
      <c r="N234" s="23"/>
      <c r="O234" s="23"/>
      <c r="P234" s="23"/>
      <c r="Q234" s="23"/>
      <c r="R234" s="23"/>
      <c r="S234" s="23"/>
      <c r="T234" s="23"/>
      <c r="U234" s="23"/>
      <c r="V234" s="23"/>
      <c r="W234" s="23"/>
      <c r="X234" s="23"/>
      <c r="Y234" s="23"/>
      <c r="Z234" s="23"/>
    </row>
    <row r="235" spans="1:26" ht="13.5" customHeight="1">
      <c r="A235" s="23"/>
      <c r="B235" s="23"/>
      <c r="C235" s="23"/>
      <c r="D235" s="23"/>
      <c r="E235" s="23"/>
      <c r="F235" s="23"/>
      <c r="G235" s="23"/>
      <c r="H235" s="41"/>
      <c r="I235" s="23"/>
      <c r="J235" s="23"/>
      <c r="K235" s="23"/>
      <c r="L235" s="23"/>
      <c r="M235" s="23"/>
      <c r="N235" s="23"/>
      <c r="O235" s="23"/>
      <c r="P235" s="23"/>
      <c r="Q235" s="23"/>
      <c r="R235" s="23"/>
      <c r="S235" s="23"/>
      <c r="T235" s="23"/>
      <c r="U235" s="23"/>
      <c r="V235" s="23"/>
      <c r="W235" s="23"/>
      <c r="X235" s="23"/>
      <c r="Y235" s="23"/>
      <c r="Z235" s="23"/>
    </row>
    <row r="236" spans="1:2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5">
    <mergeCell ref="K1:M1"/>
    <mergeCell ref="K2:M2"/>
    <mergeCell ref="L3:M3"/>
    <mergeCell ref="K4:M4"/>
    <mergeCell ref="K5:M5"/>
  </mergeCells>
  <conditionalFormatting sqref="A2:A35">
    <cfRule type="expression" dxfId="102" priority="1">
      <formula>$A2="Vincent"</formula>
    </cfRule>
  </conditionalFormatting>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F986"/>
  <sheetViews>
    <sheetView workbookViewId="0">
      <selection sqref="A1:C1"/>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54"/>
      <c r="B1" s="690"/>
      <c r="C1" s="691"/>
      <c r="D1" s="17"/>
      <c r="E1" s="755" t="s">
        <v>1603</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1604</v>
      </c>
      <c r="C2" s="102"/>
      <c r="D2" s="17"/>
      <c r="E2" s="103" t="s">
        <v>1045</v>
      </c>
      <c r="F2" s="621"/>
      <c r="G2" s="528" t="s">
        <v>1605</v>
      </c>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534" t="s">
        <v>297</v>
      </c>
      <c r="B3" s="584" t="s">
        <v>1046</v>
      </c>
      <c r="C3" s="536"/>
      <c r="D3" s="17"/>
      <c r="E3" s="537" t="s">
        <v>1047</v>
      </c>
      <c r="F3" s="538"/>
      <c r="G3" s="539">
        <v>45455</v>
      </c>
      <c r="H3" s="540"/>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48</v>
      </c>
      <c r="C7" s="17" t="s">
        <v>1606</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811.66399999999999</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SUM(IF(ISBLANK(Sagittarius!$A$37:$A$41),0,1))</f>
        <v>1</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SUM(Sagittarius!$B$37:$B$41)</f>
        <v>48</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Sagittarius!LocationNames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SUMIF($B$70:$B$84,AD12,$F$70:$F$84)</f>
        <v>9</v>
      </c>
      <c r="AE14" s="17">
        <f t="shared" si="0"/>
        <v>0</v>
      </c>
      <c r="AF14" s="17">
        <f t="shared" si="0"/>
        <v>0</v>
      </c>
      <c r="AG14" s="17">
        <f t="shared" si="0"/>
        <v>0</v>
      </c>
      <c r="AH14" s="17">
        <f t="shared" si="0"/>
        <v>0</v>
      </c>
      <c r="AI14" s="17">
        <f t="shared" si="0"/>
        <v>168</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SUMIFS(Sagittarius!$F$54:$F$66,Sagittarius!$B$54:$B$66, B$14,Sagittarius!$H$54:$H$66,$A15)*(1+Constants!$B$7)</f>
        <v>0</v>
      </c>
      <c r="C15" s="17">
        <f>SUMIFS(Sagittarius!$F$54:$F$66,Sagittarius!$B$54:$B$66, C$14,Sagittarius!$H$54:$H$66,$A15)</f>
        <v>0</v>
      </c>
      <c r="D15" s="17">
        <f>SUMIFS(Sagittarius!$F$54:$F$66,Sagittarius!$B$54:$B$66, D$14,Sagittarius!$H$54:$H$66,$A15)*(1+Constants!$B$7)</f>
        <v>0</v>
      </c>
      <c r="E15" s="17">
        <f>SUMIFS(Sagittarius!$F$54:$F$66,Sagittarius!$B$54:$B$66, E$14,Sagittarius!$H$54:$H$66,$A15)*(1+Constants!$B$7)</f>
        <v>0</v>
      </c>
      <c r="F15" s="17">
        <f>SUMIFS(Sagittarius!$F$54:$F$66,Sagittarius!$B$54:$B$66, F$14,Sagittarius!$H$54:$H$66,$A15)*(1+Constants!$B$7)</f>
        <v>0</v>
      </c>
      <c r="G15" s="117" t="s">
        <v>319</v>
      </c>
      <c r="H15" s="17">
        <f>SUMIF(Sagittarius!$B$70:$B$85,"&lt;&gt;External",Sagittarius!$F$70:$F$85)</f>
        <v>177</v>
      </c>
      <c r="I15" s="118">
        <f>SUMIF(Sagittarius!$B$70:$B$85,"External",Sagittarius!$F$70:$F$85)</f>
        <v>0</v>
      </c>
      <c r="J15" s="119">
        <f>SUM(Sagittarius!$F$90:$F$111)</f>
        <v>2138.3200000000002</v>
      </c>
      <c r="K15" s="120">
        <f>IF(OR(ISBLANK(B7),ISBLANK(B9)), "ERROR",MAX(MIN(J15,B7*Constants!B14)-Constants!B13*B7,0)*IF(B9="yes",Constants!B15,IF(B9="no",Constants!B16,0)))</f>
        <v>1326.6560000000002</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540</v>
      </c>
      <c r="AE15" s="20">
        <f t="shared" si="1"/>
        <v>0</v>
      </c>
      <c r="AF15" s="20">
        <f t="shared" si="1"/>
        <v>0</v>
      </c>
      <c r="AG15" s="20">
        <f t="shared" si="1"/>
        <v>0</v>
      </c>
      <c r="AH15" s="20">
        <f t="shared" si="1"/>
        <v>0</v>
      </c>
      <c r="AI15" s="20">
        <f t="shared" si="1"/>
        <v>6720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SUMIFS(Sagittarius!$F$54:$F$66,Sagittarius!$B$54:$B$66, B$14,Sagittarius!$H$54:$H$66,$A16)*(1+Constants!$B$9)</f>
        <v>0</v>
      </c>
      <c r="C16" s="17">
        <f>SUMIFS(Sagittarius!$F$54:$F$66,Sagittarius!$B$54:$B$66, C$14,Sagittarius!$H$54:$H$66,$A16)</f>
        <v>0</v>
      </c>
      <c r="D16" s="17">
        <f>SUMIFS(Sagittarius!$F$54:$F$66,Sagittarius!$B$54:$B$66, D$14,Sagittarius!$H$54:$H$66,$A16)*(1+Constants!$B$9)</f>
        <v>0</v>
      </c>
      <c r="E16" s="17">
        <f>SUMIFS(Sagittarius!$F$54:$F$66,Sagittarius!$B$54:$B$66, E$14,Sagittarius!$H$54:$H$66,$A16)*(1+Constants!$B$9)</f>
        <v>0</v>
      </c>
      <c r="F16" s="17">
        <f>SUMIFS(Sagittarius!$F$54:$F$66,Sagittarius!$B$54:$B$66, F$14,Sagittarius!$H$54:$H$66,$A16)*(1+Constants!$B$9)</f>
        <v>0</v>
      </c>
      <c r="G16" s="117" t="s">
        <v>35</v>
      </c>
      <c r="H16" s="122">
        <f>SUM(AD15:CA15)</f>
        <v>7260</v>
      </c>
      <c r="I16" s="120">
        <f t="array" ref="I16">SUM(IF(Sagittarius!$B$70:$B$85="External",Sagittarius!$F$70:$F$85*Sagittarius!$H$70:$H$85,0))</f>
        <v>0</v>
      </c>
      <c r="J16" s="123"/>
      <c r="K16" s="124"/>
      <c r="L16" s="121" t="s">
        <v>60</v>
      </c>
      <c r="M16" s="120">
        <f>J15-K15</f>
        <v>811.66399999999999</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SUMIFS(Sagittarius!$F$54:$F$66,Sagittarius!$B$54:$B$66, B$14,Sagittarius!$H$54:$H$66,$A17)*(1+Constants!$B$7)</f>
        <v>0</v>
      </c>
      <c r="C17" s="17">
        <f>SUMIFS(Sagittarius!$F$54:$F$66,Sagittarius!$B$54:$B$66, C$14,Sagittarius!$H$54:$H$66,$A17)</f>
        <v>0</v>
      </c>
      <c r="D17" s="17">
        <f>SUMIFS(Sagittarius!$F$54:$F$66,Sagittarius!$B$54:$B$66, D$14,Sagittarius!$H$54:$H$66,$A17)*(1+Constants!$B$7)</f>
        <v>0</v>
      </c>
      <c r="E17" s="17">
        <f>SUMIFS(Sagittarius!$F$54:$F$66,Sagittarius!$B$54:$B$66, E$14,Sagittarius!$H$54:$H$66,$A17)*(1+Constants!$B$7)</f>
        <v>0</v>
      </c>
      <c r="F17" s="17">
        <f>SUMIFS(Sagittarius!$F$54:$F$66,Sagittarius!$B$54:$B$66, F$14,Sagittarius!$H$54:$H$66,$A17)*(1+Constants!$B$7)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SUMIFS(Sagittarius!$F$54:$F$66,Sagittarius!$B$54:$B$66, B$14,Sagittarius!$H$54:$H$66,$A18)</f>
        <v>0</v>
      </c>
      <c r="C18" s="17">
        <f>SUMIFS(Sagittarius!$F$54:$F$66,Sagittarius!$B$54:$B$66, C$14,Sagittarius!$H$54:$H$66,$A18)</f>
        <v>0</v>
      </c>
      <c r="D18" s="17">
        <f>SUMIFS(Sagittarius!$F$54:$F$66,Sagittarius!$B$54:$B$66, D$14,Sagittarius!$H$54:$H$66,$A18)</f>
        <v>0</v>
      </c>
      <c r="E18" s="17">
        <f>SUMIFS(Sagittarius!$F$54:$F$66,Sagittarius!$B$54:$B$66, E$14,Sagittarius!$H$54:$H$66,$A18)</f>
        <v>84</v>
      </c>
      <c r="F18" s="17">
        <f>SUMIFS(Sagittarius!$F$54:$F$66,Sagittarius!$B$54:$B$66, F$14,Sagittarius!$H$54:$H$66,$A18)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SUMIFS(Sagittarius!$F$54:$F$66,Sagittarius!$B$54:$B$66, B$14,Sagittarius!$H$54:$H$66,$A19)</f>
        <v>0</v>
      </c>
      <c r="C19" s="17">
        <f>SUMIFS(Sagittarius!$F$54:$F$66,Sagittarius!$B$54:$B$66, C$14,Sagittarius!$H$54:$H$66,$A19)</f>
        <v>0</v>
      </c>
      <c r="D19" s="17">
        <f>SUMIFS(Sagittarius!$F$54:$F$66,Sagittarius!$B$54:$B$66, D$14,Sagittarius!$H$54:$H$66,$A19)</f>
        <v>0</v>
      </c>
      <c r="E19" s="17">
        <f>SUMIFS(Sagittarius!$F$54:$F$66,Sagittarius!$B$54:$B$66, E$14,Sagittarius!$H$54:$H$66,$A19)</f>
        <v>0</v>
      </c>
      <c r="F19" s="17">
        <f>SUMIFS(Sagittarius!$F$54:$F$66,Sagittarius!$B$54:$B$66, F$14,Sagittarius!$H$54:$H$66,$A19)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SUM(IF(Sagittarius!$B$54:$B$66=B$14,IF(Sagittarius!$H$54:$H$66="PT-ZZP",Sagittarius!$F$54:$F$66*Sagittarius!$I$54:$I$66*(1+Constants!$B$7),0),0))</f>
        <v>0</v>
      </c>
      <c r="C20" s="122">
        <f t="array" ref="C20">SUM(IF(Sagittarius!$B$54:$B$66=C$14,IF(Sagittarius!$H$54:$H$66="PT-ZZP",Sagittarius!$F$54:$F$66*Sagittarius!$I$54:$I$66,0),0))</f>
        <v>0</v>
      </c>
      <c r="D20" s="122">
        <f t="array" ref="D20">SUM(IF(Sagittarius!$B$54:$B$66=D$14,IF(Sagittarius!$H$54:$H$66="PT-ZZP",Sagittarius!$F$54:$F$66*Sagittarius!$I$54:$I$66*(1+Constants!$B$7),0),0))</f>
        <v>0</v>
      </c>
      <c r="E20" s="122">
        <f t="array" ref="E20">SUM(IF(Sagittarius!$B$54:$B$66=E$14,IF(Sagittarius!$H$54:$H$66="PT-ZZP",Sagittarius!$F$54:$F$66*Sagittarius!$I$54:$I$66*(1+Constants!$B$7),0),0))</f>
        <v>0</v>
      </c>
      <c r="F20" s="122">
        <f t="array" ref="F20">SUM(IF(Sagittarius!$B$54:$B$66=F$14,IF(Sagittarius!$H$54:$H$66="PT-ZZP",Sagittarius!$F$54:$F$66*Sagittarius!$I$54:$I$66*(1+Constants!$B$7),0),0))</f>
        <v>0</v>
      </c>
      <c r="G20" s="125"/>
      <c r="H20" s="17"/>
      <c r="I20" s="118"/>
      <c r="J20" s="123"/>
      <c r="K20" s="126"/>
      <c r="L20" s="121" t="s">
        <v>6</v>
      </c>
      <c r="M20" s="120">
        <f>SUM(M14:M19)</f>
        <v>811.66399999999999</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SUM(IF(Sagittarius!$B$54:$B$66=B$14,IF(Sagittarius!$H$54:$H$66="Extern",Sagittarius!$F$54:$F$66*Sagittarius!$I$54:$I$66,0),0))</f>
        <v>0</v>
      </c>
      <c r="C21" s="122">
        <f t="array" ref="C21">SUM(IF(Sagittarius!$B$54:$B$66=C$14,IF(Sagittarius!$H$54:$H$66="Extern",Sagittarius!$F$54:$F$66*Sagittarius!$I$54:$I$66,0),0))</f>
        <v>0</v>
      </c>
      <c r="D21" s="122">
        <f t="array" ref="D21">SUM(IF(Sagittarius!$B$54:$B$66=D$14,IF(Sagittarius!$H$54:$H$66="Extern",Sagittarius!$F$54:$F$66*Sagittarius!$I$54:$I$66,0),0))</f>
        <v>0</v>
      </c>
      <c r="E21" s="122">
        <f t="array" ref="E21">SUM(IF(Sagittarius!$B$54:$B$66=E$14,IF(Sagittarius!$H$54:$H$66="Extern",Sagittarius!$F$54:$F$66*Sagittarius!$I$54:$I$66,0),0))</f>
        <v>0</v>
      </c>
      <c r="F21" s="120">
        <f t="array" ref="F21">SUM(IF(Sagittarius!$B$54:$B$66=F$14,IF(Sagittarius!$H$54:$H$66="Extern",Sagittarius!$F$54:$F$66*Sagittarius!$I$54:$I$66,0),0))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Sagittarius!$F$54:$F$66,Sagittarius!$B$54:$B$66,"Mentorship",Sagittarius!$H$54:$H$66,"PT-V")*Constants!B8+SUMIFS(Sagittarius!$F$54:$F$66,Sagittarius!$B$54:$B$66,"Mentorship",Sagittarius!$H$54:$H$66,"PT")*Constants!B6+SUMPRODUCT(IF(Sagittarius!$B$54:$B$66="Mentorship",IF(Sagittarius!$H$54:$H$66="PT-ZZP",Sagittarius!$F$54:$F$66*Sagittarius!$I$54:$I$66,0)))</f>
        <v>0</v>
      </c>
    </row>
    <row r="23" spans="1:31" ht="15" customHeight="1">
      <c r="A23" s="133" t="s">
        <v>321</v>
      </c>
      <c r="B23" s="552"/>
      <c r="C23" s="552"/>
      <c r="D23" s="552"/>
      <c r="E23" s="552">
        <f>SUMIF(Sagittarius!$B$54:$B$66,"External Trainer Course",Sagittarius!$I$54:$I$66)</f>
        <v>275</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166</v>
      </c>
      <c r="B37" s="85">
        <f>B7</f>
        <v>48</v>
      </c>
      <c r="C37" s="150">
        <v>2</v>
      </c>
      <c r="D37" s="150">
        <v>42</v>
      </c>
      <c r="E37" s="150" t="s">
        <v>52</v>
      </c>
      <c r="F37" s="230" t="s">
        <v>342</v>
      </c>
      <c r="G37" s="153"/>
      <c r="H37" s="789" t="s">
        <v>1607</v>
      </c>
      <c r="I37" s="699"/>
      <c r="J37" s="737"/>
      <c r="K37" s="17"/>
      <c r="L37" s="17"/>
      <c r="M37" s="17"/>
      <c r="N37" s="17"/>
      <c r="O37" s="17"/>
      <c r="P37" s="17"/>
      <c r="Q37" s="17"/>
      <c r="R37" s="17"/>
      <c r="S37" s="17"/>
      <c r="T37" s="17"/>
      <c r="U37" s="17"/>
      <c r="V37" s="17"/>
      <c r="W37" s="17"/>
      <c r="X37" s="17"/>
      <c r="Y37" s="18"/>
      <c r="Z37" s="17"/>
      <c r="AA37" s="17"/>
    </row>
    <row r="38" spans="1:58" ht="14.25" customHeight="1">
      <c r="A38" s="146"/>
      <c r="B38" s="85"/>
      <c r="C38" s="150"/>
      <c r="D38" s="150"/>
      <c r="E38" s="151"/>
      <c r="F38" s="152"/>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7"/>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c r="B45" s="85"/>
      <c r="C45" s="150"/>
      <c r="D45" s="150"/>
      <c r="E45" s="152"/>
      <c r="F45" s="152"/>
      <c r="G45" s="17"/>
      <c r="H45" s="153"/>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c r="E46" s="151"/>
      <c r="F46" s="152"/>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162" t="s">
        <v>1608</v>
      </c>
      <c r="B54" s="163" t="s">
        <v>105</v>
      </c>
      <c r="C54" s="152">
        <v>42</v>
      </c>
      <c r="D54" s="152">
        <v>1</v>
      </c>
      <c r="E54" s="152">
        <v>2</v>
      </c>
      <c r="F54" s="152">
        <f>Sagittarius!$E54*Sagittarius!$C54</f>
        <v>84</v>
      </c>
      <c r="G54" s="231" t="s">
        <v>1609</v>
      </c>
      <c r="H54" s="163" t="s">
        <v>52</v>
      </c>
      <c r="I54" s="186" t="str">
        <f t="shared" ref="I54:I57" si="2">IF(H54 = "PT-V","n/a",IF(H54 = "PT","n/a",IF(H54 = "RT","n/a",IF(OR(H54 = "Extern",H54 = "PT-ZZP"), "Please fill in", 0))))</f>
        <v>n/a</v>
      </c>
      <c r="J54" s="17"/>
      <c r="K54" s="723" t="s">
        <v>1610</v>
      </c>
      <c r="L54" s="699"/>
      <c r="M54" s="724"/>
      <c r="N54" s="17"/>
      <c r="O54" s="17"/>
      <c r="P54" s="17"/>
      <c r="Q54" s="17"/>
      <c r="R54" s="17"/>
      <c r="S54" s="17"/>
      <c r="T54" s="17"/>
      <c r="U54" s="17"/>
      <c r="V54" s="17"/>
      <c r="W54" s="17"/>
      <c r="X54" s="17"/>
      <c r="Y54" s="17"/>
      <c r="Z54" s="17"/>
      <c r="AA54" s="17"/>
      <c r="AB54" s="17"/>
    </row>
    <row r="55" spans="1:30" ht="15.75" customHeight="1">
      <c r="A55" s="17"/>
      <c r="B55" s="163"/>
      <c r="C55" s="152"/>
      <c r="D55" s="152"/>
      <c r="E55" s="152"/>
      <c r="F55" s="152">
        <f>Sagittarius!$E55*Sagittarius!$C55</f>
        <v>0</v>
      </c>
      <c r="G55" s="231"/>
      <c r="H55" s="163"/>
      <c r="I55" s="186">
        <f t="shared" si="2"/>
        <v>0</v>
      </c>
      <c r="J55" s="17"/>
      <c r="K55" s="725"/>
      <c r="L55" s="699"/>
      <c r="M55" s="724"/>
      <c r="N55" s="17"/>
      <c r="O55" s="17"/>
      <c r="P55" s="17"/>
      <c r="Q55" s="17"/>
      <c r="R55" s="17"/>
      <c r="S55" s="17"/>
      <c r="T55" s="17"/>
      <c r="U55" s="17"/>
      <c r="V55" s="17"/>
      <c r="W55" s="17"/>
      <c r="X55" s="17"/>
      <c r="Y55" s="17"/>
      <c r="Z55" s="17"/>
      <c r="AA55" s="17"/>
      <c r="AB55" s="17"/>
    </row>
    <row r="56" spans="1:30" ht="14.25" customHeight="1">
      <c r="A56" s="162"/>
      <c r="B56" s="163"/>
      <c r="C56" s="152"/>
      <c r="D56" s="152"/>
      <c r="E56" s="152"/>
      <c r="F56" s="152">
        <f>Sagittarius!$E56*Sagittarius!$C56</f>
        <v>0</v>
      </c>
      <c r="G56" s="163"/>
      <c r="H56" s="163"/>
      <c r="I56" s="186">
        <f t="shared" si="2"/>
        <v>0</v>
      </c>
      <c r="J56" s="17"/>
      <c r="K56" s="725"/>
      <c r="L56" s="699"/>
      <c r="M56" s="724"/>
      <c r="N56" s="17"/>
      <c r="O56" s="17"/>
      <c r="P56" s="17"/>
      <c r="Q56" s="17"/>
      <c r="R56" s="17"/>
      <c r="S56" s="17"/>
      <c r="T56" s="17"/>
      <c r="U56" s="17"/>
      <c r="V56" s="17"/>
      <c r="W56" s="17"/>
      <c r="X56" s="17"/>
      <c r="Y56" s="17"/>
      <c r="Z56" s="17"/>
      <c r="AA56" s="17"/>
      <c r="AB56" s="17"/>
    </row>
    <row r="57" spans="1:30" ht="15.75" customHeight="1">
      <c r="A57" s="162"/>
      <c r="B57" s="163"/>
      <c r="C57" s="152"/>
      <c r="D57" s="152"/>
      <c r="E57" s="152"/>
      <c r="F57" s="152">
        <f>Sagittarius!$E57*Sagittarius!$C57</f>
        <v>0</v>
      </c>
      <c r="G57" s="163"/>
      <c r="H57" s="163"/>
      <c r="I57" s="186">
        <f t="shared" si="2"/>
        <v>0</v>
      </c>
      <c r="J57" s="17"/>
      <c r="K57" s="725"/>
      <c r="L57" s="699"/>
      <c r="M57" s="724"/>
      <c r="N57" s="17"/>
      <c r="O57" s="17"/>
      <c r="P57" s="17"/>
      <c r="Q57" s="17"/>
      <c r="R57" s="17"/>
      <c r="S57" s="17"/>
      <c r="T57" s="17"/>
      <c r="U57" s="17"/>
      <c r="V57" s="17"/>
      <c r="W57" s="17"/>
      <c r="X57" s="17"/>
      <c r="Y57" s="17"/>
      <c r="Z57" s="17"/>
      <c r="AA57" s="17"/>
      <c r="AB57" s="17"/>
    </row>
    <row r="58" spans="1:30" ht="15.75" customHeight="1">
      <c r="A58" s="162" t="s">
        <v>1611</v>
      </c>
      <c r="B58" s="163" t="s">
        <v>111</v>
      </c>
      <c r="C58" s="152"/>
      <c r="D58" s="152"/>
      <c r="E58" s="152"/>
      <c r="F58" s="152">
        <f>Sagittarius!$E58*Sagittarius!$C58</f>
        <v>0</v>
      </c>
      <c r="G58" s="163"/>
      <c r="H58" s="163"/>
      <c r="I58" s="186">
        <v>275</v>
      </c>
      <c r="J58" s="17" t="s">
        <v>1612</v>
      </c>
      <c r="K58" s="725"/>
      <c r="L58" s="699"/>
      <c r="M58" s="724"/>
      <c r="N58" s="17"/>
      <c r="O58" s="17"/>
      <c r="P58" s="17"/>
      <c r="Q58" s="17"/>
      <c r="R58" s="17"/>
      <c r="S58" s="17"/>
      <c r="T58" s="17"/>
      <c r="U58" s="17"/>
      <c r="V58" s="17"/>
      <c r="W58" s="17"/>
      <c r="X58" s="17"/>
      <c r="Y58" s="17"/>
      <c r="Z58" s="17"/>
      <c r="AA58" s="17"/>
      <c r="AB58" s="17"/>
    </row>
    <row r="59" spans="1:30" ht="15.75" customHeight="1">
      <c r="A59" s="17"/>
      <c r="B59" s="163"/>
      <c r="C59" s="152"/>
      <c r="D59" s="152"/>
      <c r="E59" s="152"/>
      <c r="F59" s="152">
        <f>Sagittarius!$E59*Sagittarius!$C59</f>
        <v>0</v>
      </c>
      <c r="G59" s="163"/>
      <c r="H59" s="163"/>
      <c r="I59" s="186">
        <f t="shared" ref="I59:I66" si="3">IF(H59 = "PT-V","n/a",IF(H59 = "PT","n/a",IF(H59 = "RT","n/a",IF(OR(H59 = "Extern",H59 = "PT-ZZP"), "Please fill in", 0))))</f>
        <v>0</v>
      </c>
      <c r="J59" s="17"/>
      <c r="K59" s="725"/>
      <c r="L59" s="699"/>
      <c r="M59" s="724"/>
      <c r="N59" s="17"/>
      <c r="O59" s="17"/>
      <c r="P59" s="17"/>
      <c r="Q59" s="17"/>
      <c r="R59" s="17"/>
      <c r="S59" s="17"/>
      <c r="T59" s="17"/>
      <c r="U59" s="17"/>
      <c r="V59" s="17"/>
      <c r="W59" s="17"/>
      <c r="X59" s="17"/>
      <c r="Y59" s="17"/>
      <c r="Z59" s="17"/>
      <c r="AA59" s="17"/>
      <c r="AB59" s="17"/>
    </row>
    <row r="60" spans="1:30" ht="15.75" customHeight="1">
      <c r="A60" s="162"/>
      <c r="B60" s="163"/>
      <c r="C60" s="152"/>
      <c r="D60" s="152"/>
      <c r="E60" s="152"/>
      <c r="F60" s="152">
        <f>Sagittarius!$E60*Sagittarius!$C60</f>
        <v>0</v>
      </c>
      <c r="G60" s="163"/>
      <c r="H60" s="163"/>
      <c r="I60" s="186">
        <f t="shared" si="3"/>
        <v>0</v>
      </c>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52">
        <f>Sagittarius!$E61*Sagittarius!$C61</f>
        <v>0</v>
      </c>
      <c r="G61" s="163"/>
      <c r="H61" s="163"/>
      <c r="I61" s="186">
        <f t="shared" si="3"/>
        <v>0</v>
      </c>
      <c r="J61" s="17"/>
      <c r="K61" s="725"/>
      <c r="L61" s="699"/>
      <c r="M61" s="724"/>
      <c r="N61" s="17"/>
      <c r="O61" s="17"/>
      <c r="P61" s="17"/>
      <c r="Q61" s="17"/>
      <c r="R61" s="17"/>
      <c r="S61" s="17"/>
      <c r="T61" s="17"/>
      <c r="U61" s="17"/>
      <c r="V61" s="17"/>
      <c r="W61" s="17"/>
      <c r="X61" s="17"/>
      <c r="Y61" s="17"/>
      <c r="Z61" s="17"/>
      <c r="AA61" s="17"/>
      <c r="AB61" s="17"/>
    </row>
    <row r="62" spans="1:30" ht="15.75" customHeight="1">
      <c r="A62" s="162"/>
      <c r="B62" s="163"/>
      <c r="C62" s="152"/>
      <c r="D62" s="152"/>
      <c r="E62" s="152"/>
      <c r="F62" s="152">
        <f>Sagittarius!$E62*Sagittarius!$C62</f>
        <v>0</v>
      </c>
      <c r="G62" s="163"/>
      <c r="H62" s="163"/>
      <c r="I62" s="186">
        <f t="shared" si="3"/>
        <v>0</v>
      </c>
      <c r="J62" s="17"/>
      <c r="K62" s="725"/>
      <c r="L62" s="699"/>
      <c r="M62" s="724"/>
      <c r="N62" s="17"/>
      <c r="O62" s="17"/>
      <c r="P62" s="17"/>
      <c r="Q62" s="17"/>
      <c r="R62" s="17"/>
      <c r="S62" s="17"/>
      <c r="T62" s="17"/>
      <c r="U62" s="17"/>
      <c r="V62" s="17"/>
      <c r="W62" s="17"/>
      <c r="X62" s="17"/>
      <c r="Y62" s="17"/>
      <c r="Z62" s="17"/>
      <c r="AA62" s="17"/>
      <c r="AB62" s="17"/>
    </row>
    <row r="63" spans="1:30" ht="15.75" customHeight="1">
      <c r="A63" s="17"/>
      <c r="B63" s="163"/>
      <c r="C63" s="85"/>
      <c r="D63" s="85"/>
      <c r="E63" s="152"/>
      <c r="F63" s="152">
        <f>Sagittarius!$E63*Sagittarius!$C63</f>
        <v>0</v>
      </c>
      <c r="G63" s="17"/>
      <c r="H63" s="163"/>
      <c r="I63" s="186">
        <f t="shared" si="3"/>
        <v>0</v>
      </c>
      <c r="J63" s="17"/>
      <c r="K63" s="725"/>
      <c r="L63" s="699"/>
      <c r="M63" s="724"/>
      <c r="N63" s="17"/>
      <c r="O63" s="17"/>
      <c r="P63" s="17"/>
      <c r="Q63" s="17"/>
      <c r="R63" s="17"/>
      <c r="S63" s="17"/>
      <c r="T63" s="17"/>
      <c r="U63" s="17"/>
      <c r="V63" s="17"/>
      <c r="W63" s="17"/>
      <c r="X63" s="17"/>
      <c r="Y63" s="17"/>
      <c r="Z63" s="17"/>
      <c r="AA63" s="17"/>
      <c r="AB63" s="17"/>
    </row>
    <row r="64" spans="1:30" ht="15.75" customHeight="1">
      <c r="A64" s="17"/>
      <c r="B64" s="163"/>
      <c r="C64" s="85"/>
      <c r="D64" s="85"/>
      <c r="E64" s="152"/>
      <c r="F64" s="152">
        <f>Sagittarius!$E64*Sagittarius!$C64</f>
        <v>0</v>
      </c>
      <c r="G64" s="17"/>
      <c r="H64" s="163"/>
      <c r="I64" s="186">
        <f t="shared" si="3"/>
        <v>0</v>
      </c>
      <c r="J64" s="17"/>
      <c r="K64" s="725"/>
      <c r="L64" s="699"/>
      <c r="M64" s="724"/>
      <c r="N64" s="17"/>
      <c r="O64" s="17"/>
      <c r="P64" s="17"/>
      <c r="Q64" s="17"/>
      <c r="R64" s="17"/>
      <c r="S64" s="17"/>
      <c r="T64" s="17"/>
      <c r="U64" s="17"/>
      <c r="V64" s="17"/>
      <c r="W64" s="17"/>
      <c r="X64" s="17"/>
      <c r="Y64" s="17"/>
      <c r="Z64" s="17"/>
      <c r="AA64" s="17"/>
      <c r="AB64" s="17"/>
    </row>
    <row r="65" spans="1:30" ht="15.75" customHeight="1">
      <c r="A65" s="17"/>
      <c r="B65" s="163"/>
      <c r="C65" s="85"/>
      <c r="D65" s="85"/>
      <c r="E65" s="152"/>
      <c r="F65" s="152">
        <f>Sagittarius!$E65*Sagittarius!$C65</f>
        <v>0</v>
      </c>
      <c r="G65" s="17"/>
      <c r="H65" s="163"/>
      <c r="I65" s="186">
        <f t="shared" si="3"/>
        <v>0</v>
      </c>
      <c r="J65" s="17"/>
      <c r="K65" s="725"/>
      <c r="L65" s="699"/>
      <c r="M65" s="724"/>
      <c r="N65" s="17"/>
      <c r="O65" s="17"/>
      <c r="P65" s="17"/>
      <c r="Q65" s="17"/>
      <c r="R65" s="17"/>
      <c r="S65" s="17"/>
      <c r="T65" s="17"/>
      <c r="U65" s="17"/>
      <c r="V65" s="17"/>
      <c r="W65" s="17"/>
      <c r="X65" s="17"/>
      <c r="Y65" s="17"/>
      <c r="Z65" s="17"/>
      <c r="AA65" s="17"/>
      <c r="AB65" s="17"/>
    </row>
    <row r="66" spans="1:30" ht="15.75" customHeight="1">
      <c r="A66" s="167"/>
      <c r="B66" s="163"/>
      <c r="C66" s="556"/>
      <c r="D66" s="557"/>
      <c r="E66" s="558"/>
      <c r="F66" s="558">
        <f>Sagittarius!$E66*Sagittarius!$C66</f>
        <v>0</v>
      </c>
      <c r="G66" s="158"/>
      <c r="H66" s="158"/>
      <c r="I66" s="232">
        <f t="shared" si="3"/>
        <v>0</v>
      </c>
      <c r="J66" s="554"/>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62" t="s">
        <v>1613</v>
      </c>
      <c r="B70" s="17" t="s">
        <v>68</v>
      </c>
      <c r="C70" s="85" t="s">
        <v>396</v>
      </c>
      <c r="D70" s="152">
        <v>2</v>
      </c>
      <c r="E70" s="151">
        <v>42</v>
      </c>
      <c r="F70" s="180">
        <v>84</v>
      </c>
      <c r="G70" s="151">
        <v>3</v>
      </c>
      <c r="H70" s="179" t="s">
        <v>603</v>
      </c>
      <c r="I70" s="179"/>
      <c r="J70" s="731"/>
      <c r="K70" s="699"/>
      <c r="L70" s="699"/>
      <c r="M70" s="699"/>
      <c r="N70" s="724"/>
      <c r="O70" s="732" t="s">
        <v>395</v>
      </c>
      <c r="P70" s="733"/>
      <c r="Q70" s="17"/>
      <c r="R70" s="17"/>
      <c r="S70" s="17"/>
      <c r="T70" s="17"/>
      <c r="U70" s="17"/>
      <c r="V70" s="17"/>
      <c r="W70" s="17"/>
      <c r="X70" s="17"/>
      <c r="Y70" s="17"/>
      <c r="Z70" s="17"/>
      <c r="AA70" s="17"/>
    </row>
    <row r="71" spans="1:30" ht="15.75" customHeight="1">
      <c r="A71" s="17" t="s">
        <v>1614</v>
      </c>
      <c r="B71" s="17" t="s">
        <v>68</v>
      </c>
      <c r="C71" s="85" t="s">
        <v>400</v>
      </c>
      <c r="D71" s="152">
        <v>2</v>
      </c>
      <c r="E71" s="151">
        <v>42</v>
      </c>
      <c r="F71" s="180">
        <v>84</v>
      </c>
      <c r="G71" s="151">
        <v>4</v>
      </c>
      <c r="H71" s="179" t="s">
        <v>603</v>
      </c>
      <c r="I71" s="179"/>
      <c r="J71" s="725"/>
      <c r="K71" s="699"/>
      <c r="L71" s="699"/>
      <c r="M71" s="699"/>
      <c r="N71" s="724"/>
      <c r="O71" s="725"/>
      <c r="P71" s="699"/>
      <c r="Q71" s="17"/>
      <c r="R71" s="17"/>
      <c r="S71" s="17"/>
      <c r="T71" s="17"/>
      <c r="U71" s="17"/>
      <c r="V71" s="17"/>
      <c r="W71" s="17"/>
      <c r="X71" s="17"/>
      <c r="Y71" s="17"/>
      <c r="Z71" s="17"/>
      <c r="AA71" s="17"/>
    </row>
    <row r="72" spans="1:30" ht="15.75" customHeight="1">
      <c r="A72" s="162" t="s">
        <v>1615</v>
      </c>
      <c r="B72" s="17" t="s">
        <v>63</v>
      </c>
      <c r="C72" s="85" t="s">
        <v>619</v>
      </c>
      <c r="D72" s="152">
        <v>9</v>
      </c>
      <c r="E72" s="151">
        <v>1</v>
      </c>
      <c r="F72" s="180">
        <f>Sagittarius!$D72*Sagittarius!$E72</f>
        <v>9</v>
      </c>
      <c r="G72" s="151">
        <v>0</v>
      </c>
      <c r="H72" s="179" t="str">
        <f>IF(Sagittarius!$B72= "","-",IF(Sagittarius!$B72= "External","Specify location tariff", "Campus buy-off"))</f>
        <v>Campus buy-off</v>
      </c>
      <c r="I72" s="354" t="s">
        <v>1616</v>
      </c>
      <c r="J72" s="725"/>
      <c r="K72" s="699"/>
      <c r="L72" s="699"/>
      <c r="M72" s="699"/>
      <c r="N72" s="724"/>
      <c r="O72" s="725"/>
      <c r="P72" s="699"/>
      <c r="Q72" s="17"/>
      <c r="R72" s="17"/>
      <c r="S72" s="17"/>
      <c r="T72" s="17"/>
      <c r="U72" s="17"/>
      <c r="V72" s="17"/>
      <c r="W72" s="17"/>
      <c r="X72" s="17"/>
      <c r="Y72" s="17"/>
      <c r="Z72" s="17"/>
      <c r="AA72" s="17"/>
    </row>
    <row r="73" spans="1:30" ht="15.75" customHeight="1">
      <c r="A73" s="17"/>
      <c r="B73" s="17"/>
      <c r="C73" s="85"/>
      <c r="D73" s="152"/>
      <c r="E73" s="151"/>
      <c r="F73" s="180">
        <v>0</v>
      </c>
      <c r="G73" s="151"/>
      <c r="H73" s="179"/>
      <c r="I73" s="179"/>
      <c r="J73" s="725"/>
      <c r="K73" s="699"/>
      <c r="L73" s="699"/>
      <c r="M73" s="699"/>
      <c r="N73" s="724"/>
      <c r="O73" s="725"/>
      <c r="P73" s="699"/>
      <c r="Q73" s="17"/>
      <c r="R73" s="17"/>
      <c r="S73" s="17"/>
      <c r="T73" s="17"/>
      <c r="U73" s="17"/>
      <c r="V73" s="17"/>
      <c r="W73" s="17"/>
      <c r="X73" s="17"/>
      <c r="Y73" s="17"/>
      <c r="Z73" s="17"/>
      <c r="AA73" s="17"/>
    </row>
    <row r="74" spans="1:30" ht="15.75" customHeight="1">
      <c r="A74" s="17"/>
      <c r="B74" s="17"/>
      <c r="C74" s="85"/>
      <c r="D74" s="152"/>
      <c r="E74" s="151"/>
      <c r="F74" s="180">
        <f>Sagittarius!$D74*Sagittarius!$E74</f>
        <v>0</v>
      </c>
      <c r="G74" s="151"/>
      <c r="H74" s="179" t="str">
        <f>IF(Sagittarius!$B74= "","-",IF(Sagittarius!$B74= "External","Specify location tariff", "Campus buy-off"))</f>
        <v>-</v>
      </c>
      <c r="I74" s="179"/>
      <c r="J74" s="725"/>
      <c r="K74" s="699"/>
      <c r="L74" s="699"/>
      <c r="M74" s="699"/>
      <c r="N74" s="724"/>
      <c r="O74" s="725"/>
      <c r="P74" s="699"/>
      <c r="Q74" s="17"/>
      <c r="R74" s="17"/>
      <c r="S74" s="17"/>
      <c r="T74" s="17"/>
      <c r="U74" s="17"/>
      <c r="V74" s="17"/>
      <c r="W74" s="17"/>
      <c r="X74" s="17"/>
      <c r="Y74" s="17"/>
      <c r="Z74" s="17"/>
      <c r="AA74" s="17"/>
    </row>
    <row r="75" spans="1:30" ht="15.75" customHeight="1">
      <c r="A75" s="162"/>
      <c r="B75" s="17"/>
      <c r="C75" s="85"/>
      <c r="D75" s="152"/>
      <c r="E75" s="151"/>
      <c r="F75" s="180">
        <f>Sagittarius!$D75*Sagittarius!$E75</f>
        <v>0</v>
      </c>
      <c r="G75" s="151"/>
      <c r="H75" s="179" t="str">
        <f>IF(Sagittarius!$B75= "","-",IF(Sagittarius!$B75= "External","Specify location tariff", "Campus buy-off"))</f>
        <v>-</v>
      </c>
      <c r="I75" s="179"/>
      <c r="J75" s="725"/>
      <c r="K75" s="699"/>
      <c r="L75" s="699"/>
      <c r="M75" s="699"/>
      <c r="N75" s="724"/>
      <c r="O75" s="725"/>
      <c r="P75" s="699"/>
      <c r="Q75" s="17"/>
      <c r="R75" s="17"/>
      <c r="S75" s="17"/>
      <c r="T75" s="17"/>
      <c r="U75" s="17"/>
      <c r="V75" s="17"/>
      <c r="W75" s="17"/>
      <c r="X75" s="17"/>
      <c r="Y75" s="17"/>
      <c r="Z75" s="17"/>
      <c r="AA75" s="17"/>
    </row>
    <row r="76" spans="1:30" ht="15.75" customHeight="1">
      <c r="A76" s="17"/>
      <c r="B76" s="17"/>
      <c r="C76" s="85"/>
      <c r="D76" s="152"/>
      <c r="E76" s="151"/>
      <c r="F76" s="180">
        <f>Sagittarius!$D76*Sagittarius!$E76</f>
        <v>0</v>
      </c>
      <c r="G76" s="151"/>
      <c r="H76" s="179" t="str">
        <f>IF(Sagittarius!$B76= "","-",IF(Sagittarius!$B76= "External","Specify location tariff", "Campus buy-off"))</f>
        <v>-</v>
      </c>
      <c r="I76" s="179"/>
      <c r="J76" s="725"/>
      <c r="K76" s="699"/>
      <c r="L76" s="699"/>
      <c r="M76" s="699"/>
      <c r="N76" s="724"/>
      <c r="O76" s="725"/>
      <c r="P76" s="699"/>
      <c r="Q76" s="17"/>
      <c r="R76" s="17"/>
      <c r="S76" s="17"/>
      <c r="T76" s="17"/>
      <c r="U76" s="17"/>
      <c r="V76" s="17"/>
      <c r="W76" s="17"/>
      <c r="X76" s="17"/>
      <c r="Y76" s="17"/>
      <c r="Z76" s="17"/>
      <c r="AA76" s="17"/>
    </row>
    <row r="77" spans="1:30" ht="15.75" customHeight="1">
      <c r="A77" s="162"/>
      <c r="B77" s="17"/>
      <c r="C77" s="85"/>
      <c r="D77" s="152"/>
      <c r="E77" s="151"/>
      <c r="F77" s="180">
        <f>Sagittarius!$D77*Sagittarius!$E77</f>
        <v>0</v>
      </c>
      <c r="G77" s="151"/>
      <c r="H77" s="179" t="str">
        <f>IF(Sagittarius!$B77= "","-",IF(Sagittarius!$B77= "External","Specify location tariff", "Campus buy-off"))</f>
        <v>-</v>
      </c>
      <c r="I77" s="179"/>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151"/>
      <c r="F78" s="180">
        <f>Sagittarius!$D78*Sagittarius!$E78</f>
        <v>0</v>
      </c>
      <c r="G78" s="151"/>
      <c r="H78" s="179" t="str">
        <f>IF(Sagittarius!$B78= "","-",IF(Sagittarius!$B78=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151"/>
      <c r="F79" s="180">
        <f>Sagittarius!$D79*Sagittarius!$E79</f>
        <v>0</v>
      </c>
      <c r="G79" s="151"/>
      <c r="H79" s="179" t="str">
        <f>IF(Sagittarius!$B79= "","-",IF(Sagittarius!$B79=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Sagittarius!$D80*Sagittarius!$E80</f>
        <v>0</v>
      </c>
      <c r="G80" s="151"/>
      <c r="H80" s="179" t="str">
        <f>IF(Sagittarius!$B80= "","-",IF(Sagittarius!$B80=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Sagittarius!$D81*Sagittarius!$E81</f>
        <v>0</v>
      </c>
      <c r="G81" s="151"/>
      <c r="H81" s="179" t="str">
        <f>IF(Sagittarius!$B81= "","-",IF(Sagittarius!$B81=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Sagittarius!$D82*Sagittarius!$E82</f>
        <v>0</v>
      </c>
      <c r="G82" s="151"/>
      <c r="H82" s="179" t="str">
        <f>IF(Sagittarius!$B82= "","-",IF(Sagittarius!$B82=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Sagittarius!$D83*Sagittarius!$E83</f>
        <v>0</v>
      </c>
      <c r="G83" s="151"/>
      <c r="H83" s="179" t="str">
        <f>IF(Sagittarius!$B83= "","-",IF(Sagittarius!$B83=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Sagittarius!$D84*Sagittarius!$E84</f>
        <v>0</v>
      </c>
      <c r="G84" s="151"/>
      <c r="H84" s="179" t="str">
        <f>IF(Sagittarius!$B84= "","-",IF(Sagittarius!$B84=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67"/>
      <c r="B85" s="17"/>
      <c r="C85" s="557"/>
      <c r="D85" s="558"/>
      <c r="E85" s="556"/>
      <c r="F85" s="555">
        <f>Sagittarius!$D85*Sagittarius!$E85</f>
        <v>0</v>
      </c>
      <c r="G85" s="556"/>
      <c r="H85" s="557" t="str">
        <f>IF(Sagittarius!$B85= "","-",IF(Sagittarius!$B85= "External","Specify location tariff", "Campus buy-off"))</f>
        <v>-</v>
      </c>
      <c r="I85" s="561"/>
      <c r="J85" s="726"/>
      <c r="K85" s="717"/>
      <c r="L85" s="717"/>
      <c r="M85" s="717"/>
      <c r="N85" s="727"/>
      <c r="O85" s="725"/>
      <c r="P85" s="699"/>
      <c r="Q85" s="17"/>
      <c r="R85" s="17"/>
      <c r="S85" s="17"/>
      <c r="T85" s="17"/>
      <c r="U85" s="17"/>
      <c r="V85" s="17"/>
      <c r="W85" s="17"/>
      <c r="X85" s="17"/>
      <c r="Y85" s="17"/>
      <c r="Z85" s="17"/>
      <c r="AA85" s="17"/>
    </row>
    <row r="86" spans="1:30" ht="15.75" customHeight="1">
      <c r="A86" s="16"/>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row>
    <row r="87" spans="1:30" ht="15.75" customHeight="1">
      <c r="A87" s="16"/>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560" t="s">
        <v>404</v>
      </c>
      <c r="B88" s="17"/>
      <c r="C88" s="180"/>
      <c r="D88" s="85"/>
      <c r="E88" s="85"/>
      <c r="F88" s="85"/>
      <c r="G88" s="85"/>
      <c r="H88" s="85"/>
      <c r="I88" s="85"/>
      <c r="J88" s="85"/>
      <c r="K88" s="85"/>
      <c r="L88" s="181"/>
      <c r="M88" s="169"/>
      <c r="N88" s="17"/>
      <c r="O88" s="17"/>
      <c r="P88" s="17"/>
      <c r="Q88" s="17"/>
      <c r="R88" s="17"/>
      <c r="S88" s="17"/>
      <c r="T88" s="17"/>
      <c r="U88" s="17"/>
      <c r="V88" s="17"/>
      <c r="W88" s="17"/>
      <c r="X88" s="17"/>
      <c r="Y88" s="17"/>
      <c r="Z88" s="17"/>
      <c r="AA88" s="17"/>
      <c r="AB88" s="17"/>
      <c r="AC88" s="17"/>
      <c r="AD88" s="17"/>
    </row>
    <row r="89" spans="1:30" ht="15" customHeight="1">
      <c r="A89" s="16" t="s">
        <v>405</v>
      </c>
      <c r="B89" s="16" t="s">
        <v>406</v>
      </c>
      <c r="C89" s="16" t="s">
        <v>407</v>
      </c>
      <c r="D89" s="16" t="s">
        <v>408</v>
      </c>
      <c r="E89" s="16" t="s">
        <v>409</v>
      </c>
      <c r="F89" s="16" t="s">
        <v>410</v>
      </c>
      <c r="G89" s="16" t="s">
        <v>389</v>
      </c>
      <c r="H89" s="714" t="s">
        <v>390</v>
      </c>
      <c r="I89" s="715"/>
      <c r="J89" s="712" t="s">
        <v>322</v>
      </c>
      <c r="K89" s="713"/>
      <c r="L89" s="17"/>
      <c r="M89" s="17"/>
      <c r="N89" s="17"/>
      <c r="O89" s="17"/>
      <c r="P89" s="163"/>
      <c r="Q89" s="16"/>
      <c r="R89" s="17"/>
      <c r="S89" s="182"/>
      <c r="T89" s="17"/>
      <c r="U89" s="17"/>
      <c r="V89" s="17"/>
      <c r="W89" s="20">
        <f>SUM(F90:F101)</f>
        <v>773.18999999999994</v>
      </c>
      <c r="X89" s="17"/>
      <c r="Y89" s="17"/>
      <c r="Z89" s="17"/>
      <c r="AA89" s="17"/>
      <c r="AB89" s="17"/>
    </row>
    <row r="90" spans="1:30" ht="14.25" customHeight="1">
      <c r="A90" s="610" t="s">
        <v>1617</v>
      </c>
      <c r="B90" s="610" t="s">
        <v>1618</v>
      </c>
      <c r="C90" s="642">
        <v>1047.3</v>
      </c>
      <c r="D90" s="643" t="s">
        <v>1619</v>
      </c>
      <c r="E90" s="612">
        <v>15</v>
      </c>
      <c r="F90" s="644">
        <v>104.73</v>
      </c>
      <c r="G90" s="179"/>
      <c r="H90" s="716"/>
      <c r="I90" s="699"/>
      <c r="J90" s="718" t="s">
        <v>413</v>
      </c>
      <c r="K90" s="713"/>
      <c r="L90" s="17"/>
      <c r="M90" s="17"/>
      <c r="N90" s="17"/>
      <c r="O90" s="17"/>
      <c r="P90" s="17"/>
      <c r="Q90" s="187"/>
      <c r="R90" s="17"/>
      <c r="S90" s="17"/>
      <c r="T90" s="17"/>
      <c r="U90" s="17"/>
      <c r="V90" s="17"/>
      <c r="W90" s="17"/>
      <c r="X90" s="17"/>
      <c r="Y90" s="17"/>
      <c r="Z90" s="17"/>
      <c r="AA90" s="17"/>
      <c r="AB90" s="17"/>
    </row>
    <row r="91" spans="1:30" ht="15.75" customHeight="1">
      <c r="A91" s="610" t="s">
        <v>1620</v>
      </c>
      <c r="B91" s="610" t="s">
        <v>1618</v>
      </c>
      <c r="C91" s="642">
        <v>1087.25</v>
      </c>
      <c r="D91" s="643" t="s">
        <v>1619</v>
      </c>
      <c r="E91" s="612">
        <v>18</v>
      </c>
      <c r="F91" s="644">
        <v>108.73</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610" t="s">
        <v>1621</v>
      </c>
      <c r="B92" s="610" t="s">
        <v>1618</v>
      </c>
      <c r="C92" s="642">
        <v>1050.55</v>
      </c>
      <c r="D92" s="643" t="s">
        <v>1622</v>
      </c>
      <c r="E92" s="612">
        <v>116</v>
      </c>
      <c r="F92" s="644">
        <v>131.19999999999999</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610" t="s">
        <v>1623</v>
      </c>
      <c r="B93" s="610" t="s">
        <v>1624</v>
      </c>
      <c r="C93" s="642">
        <v>36</v>
      </c>
      <c r="D93" s="643" t="s">
        <v>1625</v>
      </c>
      <c r="E93" s="612">
        <v>5</v>
      </c>
      <c r="F93" s="644">
        <v>7.2</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610" t="s">
        <v>1626</v>
      </c>
      <c r="B94" s="610" t="s">
        <v>1624</v>
      </c>
      <c r="C94" s="642">
        <v>188.55</v>
      </c>
      <c r="D94" s="643" t="s">
        <v>1627</v>
      </c>
      <c r="E94" s="612">
        <v>22</v>
      </c>
      <c r="F94" s="644">
        <v>26.97</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610" t="s">
        <v>1628</v>
      </c>
      <c r="B95" s="610" t="s">
        <v>1624</v>
      </c>
      <c r="C95" s="642">
        <v>275.64999999999998</v>
      </c>
      <c r="D95" s="643" t="s">
        <v>1627</v>
      </c>
      <c r="E95" s="612">
        <v>21</v>
      </c>
      <c r="F95" s="644">
        <v>39.33</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610" t="s">
        <v>1629</v>
      </c>
      <c r="B96" s="610" t="s">
        <v>1624</v>
      </c>
      <c r="C96" s="642">
        <v>314.2</v>
      </c>
      <c r="D96" s="643" t="s">
        <v>1630</v>
      </c>
      <c r="E96" s="612">
        <v>24</v>
      </c>
      <c r="F96" s="644">
        <v>31.42</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610" t="s">
        <v>1631</v>
      </c>
      <c r="B97" s="610" t="s">
        <v>1624</v>
      </c>
      <c r="C97" s="642">
        <v>75.599999999999994</v>
      </c>
      <c r="D97" s="643" t="s">
        <v>1630</v>
      </c>
      <c r="E97" s="612">
        <v>6</v>
      </c>
      <c r="F97" s="644">
        <v>7.56</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610" t="s">
        <v>1632</v>
      </c>
      <c r="B98" s="610" t="s">
        <v>1624</v>
      </c>
      <c r="C98" s="642">
        <v>59.75</v>
      </c>
      <c r="D98" s="643" t="s">
        <v>1630</v>
      </c>
      <c r="E98" s="612">
        <v>7</v>
      </c>
      <c r="F98" s="644">
        <v>6</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610" t="s">
        <v>1633</v>
      </c>
      <c r="B99" s="610" t="s">
        <v>1624</v>
      </c>
      <c r="C99" s="642">
        <v>426.9</v>
      </c>
      <c r="D99" s="643" t="s">
        <v>1634</v>
      </c>
      <c r="E99" s="612">
        <v>3</v>
      </c>
      <c r="F99" s="644">
        <v>213.45</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610" t="s">
        <v>1635</v>
      </c>
      <c r="B100" s="610" t="s">
        <v>1624</v>
      </c>
      <c r="C100" s="642">
        <v>482.97</v>
      </c>
      <c r="D100" s="643" t="s">
        <v>1636</v>
      </c>
      <c r="E100" s="612">
        <v>3</v>
      </c>
      <c r="F100" s="644">
        <v>96.6</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645"/>
      <c r="B101" s="645"/>
      <c r="C101" s="646"/>
      <c r="D101" s="647"/>
      <c r="E101" s="648"/>
      <c r="F101" s="649"/>
      <c r="G101" s="650"/>
      <c r="H101" s="717"/>
      <c r="I101" s="717"/>
      <c r="J101" s="721"/>
      <c r="K101" s="722"/>
      <c r="L101" s="17"/>
      <c r="M101" s="17"/>
      <c r="N101" s="17"/>
      <c r="O101" s="17"/>
      <c r="P101" s="17"/>
      <c r="Q101" s="17"/>
      <c r="R101" s="17"/>
      <c r="S101" s="17"/>
      <c r="T101" s="17"/>
      <c r="U101" s="17"/>
      <c r="V101" s="17"/>
      <c r="W101" s="17"/>
      <c r="X101" s="17"/>
      <c r="Y101" s="17"/>
      <c r="Z101" s="17"/>
      <c r="AA101" s="17"/>
      <c r="AB101" s="17"/>
    </row>
    <row r="102" spans="1:30" ht="15.75" customHeight="1">
      <c r="A102" s="610" t="s">
        <v>1617</v>
      </c>
      <c r="B102" s="610" t="s">
        <v>1624</v>
      </c>
      <c r="C102" s="651">
        <v>720</v>
      </c>
      <c r="D102" s="610" t="s">
        <v>1637</v>
      </c>
      <c r="E102" s="610">
        <v>8</v>
      </c>
      <c r="F102" s="644">
        <v>72</v>
      </c>
      <c r="G102" s="610"/>
      <c r="H102" s="17"/>
      <c r="I102" s="17"/>
      <c r="J102" s="17"/>
      <c r="K102" s="17"/>
      <c r="L102" s="17"/>
      <c r="M102" s="17"/>
      <c r="N102" s="17"/>
      <c r="O102" s="17"/>
      <c r="P102" s="711"/>
      <c r="Q102" s="699"/>
      <c r="R102" s="699"/>
      <c r="S102" s="17"/>
      <c r="T102" s="17"/>
      <c r="U102" s="17"/>
      <c r="V102" s="17"/>
      <c r="W102" s="17"/>
      <c r="X102" s="17"/>
      <c r="Y102" s="17"/>
      <c r="Z102" s="17"/>
      <c r="AA102" s="17"/>
      <c r="AB102" s="17"/>
      <c r="AC102" s="17"/>
      <c r="AD102" s="17"/>
    </row>
    <row r="103" spans="1:30" ht="15.75" customHeight="1">
      <c r="A103" s="610" t="s">
        <v>1620</v>
      </c>
      <c r="B103" s="610" t="s">
        <v>1624</v>
      </c>
      <c r="C103" s="651">
        <v>720</v>
      </c>
      <c r="D103" s="610" t="s">
        <v>1637</v>
      </c>
      <c r="E103" s="610">
        <v>8</v>
      </c>
      <c r="F103" s="644">
        <v>72</v>
      </c>
      <c r="G103" s="610"/>
      <c r="H103" s="17"/>
      <c r="I103" s="17"/>
      <c r="J103" s="17"/>
      <c r="K103" s="17"/>
      <c r="L103" s="17"/>
      <c r="M103" s="17"/>
      <c r="N103" s="17"/>
      <c r="O103" s="17"/>
      <c r="P103" s="711"/>
      <c r="Q103" s="699"/>
      <c r="R103" s="699"/>
      <c r="S103" s="17"/>
      <c r="T103" s="17"/>
      <c r="U103" s="17"/>
      <c r="V103" s="17"/>
      <c r="W103" s="17"/>
      <c r="X103" s="17"/>
      <c r="Y103" s="17"/>
      <c r="Z103" s="17"/>
      <c r="AA103" s="17"/>
      <c r="AB103" s="17"/>
      <c r="AC103" s="17"/>
      <c r="AD103" s="17"/>
    </row>
    <row r="104" spans="1:30" ht="15.75" customHeight="1">
      <c r="A104" s="610" t="s">
        <v>1638</v>
      </c>
      <c r="B104" s="610" t="s">
        <v>1624</v>
      </c>
      <c r="C104" s="651">
        <v>445.5</v>
      </c>
      <c r="D104" s="610" t="s">
        <v>1636</v>
      </c>
      <c r="E104" s="610">
        <v>60</v>
      </c>
      <c r="F104" s="644">
        <v>89.1</v>
      </c>
      <c r="G104" s="610"/>
      <c r="H104" s="17"/>
      <c r="I104" s="17"/>
      <c r="J104" s="17"/>
      <c r="K104" s="17"/>
      <c r="L104" s="17"/>
      <c r="M104" s="17"/>
      <c r="N104" s="17"/>
      <c r="O104" s="17"/>
      <c r="P104" s="711"/>
      <c r="Q104" s="699"/>
      <c r="R104" s="699"/>
      <c r="S104" s="17"/>
      <c r="T104" s="17"/>
      <c r="U104" s="17"/>
      <c r="V104" s="17"/>
      <c r="W104" s="17"/>
      <c r="X104" s="17"/>
      <c r="Y104" s="17"/>
      <c r="Z104" s="17"/>
      <c r="AA104" s="17"/>
      <c r="AB104" s="17"/>
      <c r="AC104" s="17"/>
      <c r="AD104" s="17"/>
    </row>
    <row r="105" spans="1:30" ht="15.75" customHeight="1">
      <c r="A105" s="610" t="s">
        <v>1626</v>
      </c>
      <c r="B105" s="610" t="s">
        <v>1624</v>
      </c>
      <c r="C105" s="651">
        <v>58</v>
      </c>
      <c r="D105" s="610" t="s">
        <v>1639</v>
      </c>
      <c r="E105" s="610">
        <v>4</v>
      </c>
      <c r="F105" s="644">
        <v>8.2899999999999991</v>
      </c>
      <c r="G105" s="610"/>
      <c r="H105" s="17"/>
      <c r="I105" s="17"/>
      <c r="J105" s="17"/>
      <c r="K105" s="17"/>
      <c r="L105" s="17"/>
      <c r="M105" s="17"/>
      <c r="N105" s="17"/>
      <c r="O105" s="17"/>
      <c r="P105" s="711"/>
      <c r="Q105" s="699"/>
      <c r="R105" s="699"/>
      <c r="S105" s="17"/>
      <c r="T105" s="17"/>
      <c r="U105" s="17"/>
      <c r="V105" s="17"/>
      <c r="W105" s="17"/>
      <c r="X105" s="17"/>
      <c r="Y105" s="17"/>
      <c r="Z105" s="17"/>
      <c r="AA105" s="17"/>
      <c r="AB105" s="17"/>
      <c r="AC105" s="17"/>
      <c r="AD105" s="17"/>
    </row>
    <row r="106" spans="1:30" ht="15.75" customHeight="1">
      <c r="A106" s="610" t="s">
        <v>1628</v>
      </c>
      <c r="B106" s="610" t="s">
        <v>1624</v>
      </c>
      <c r="C106" s="651">
        <v>78</v>
      </c>
      <c r="D106" s="610" t="s">
        <v>1639</v>
      </c>
      <c r="E106" s="610">
        <v>6</v>
      </c>
      <c r="F106" s="644">
        <v>11.14</v>
      </c>
      <c r="G106" s="610"/>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610" t="s">
        <v>1629</v>
      </c>
      <c r="B107" s="610" t="s">
        <v>1624</v>
      </c>
      <c r="C107" s="651">
        <v>52</v>
      </c>
      <c r="D107" s="610" t="s">
        <v>1637</v>
      </c>
      <c r="E107" s="610">
        <v>4</v>
      </c>
      <c r="F107" s="644">
        <v>5.2</v>
      </c>
      <c r="G107" s="610"/>
      <c r="H107" s="17"/>
      <c r="I107" s="17"/>
      <c r="J107" s="17"/>
      <c r="K107" s="17"/>
      <c r="L107" s="17"/>
      <c r="M107" s="711"/>
      <c r="N107" s="699"/>
      <c r="O107" s="699"/>
      <c r="P107" s="711"/>
      <c r="Q107" s="699"/>
      <c r="R107" s="699"/>
      <c r="S107" s="699"/>
      <c r="T107" s="699"/>
      <c r="U107" s="17"/>
      <c r="V107" s="17"/>
      <c r="W107" s="17"/>
      <c r="X107" s="17"/>
      <c r="Y107" s="17"/>
      <c r="Z107" s="17"/>
      <c r="AA107" s="17"/>
      <c r="AB107" s="17"/>
      <c r="AC107" s="17"/>
      <c r="AD107" s="17"/>
    </row>
    <row r="108" spans="1:30" ht="15.75" customHeight="1">
      <c r="A108" s="610" t="s">
        <v>1631</v>
      </c>
      <c r="B108" s="610" t="s">
        <v>1624</v>
      </c>
      <c r="C108" s="651">
        <v>112</v>
      </c>
      <c r="D108" s="610" t="s">
        <v>1637</v>
      </c>
      <c r="E108" s="610">
        <v>8</v>
      </c>
      <c r="F108" s="644">
        <v>11.2</v>
      </c>
      <c r="G108" s="610"/>
      <c r="H108" s="17"/>
      <c r="I108" s="17"/>
      <c r="J108" s="17"/>
      <c r="K108" s="17"/>
      <c r="L108" s="17"/>
      <c r="M108" s="711"/>
      <c r="N108" s="699"/>
      <c r="O108" s="699"/>
      <c r="P108" s="711"/>
      <c r="Q108" s="699"/>
      <c r="R108" s="699"/>
      <c r="S108" s="699"/>
      <c r="T108" s="699"/>
      <c r="U108" s="17"/>
      <c r="V108" s="17"/>
      <c r="W108" s="17"/>
      <c r="X108" s="17"/>
      <c r="Y108" s="17"/>
      <c r="Z108" s="17"/>
      <c r="AA108" s="17"/>
      <c r="AB108" s="17"/>
      <c r="AC108" s="17"/>
      <c r="AD108" s="17"/>
    </row>
    <row r="109" spans="1:30" ht="15.75" customHeight="1">
      <c r="A109" s="610" t="s">
        <v>1632</v>
      </c>
      <c r="B109" s="610" t="s">
        <v>1624</v>
      </c>
      <c r="C109" s="651">
        <v>77</v>
      </c>
      <c r="D109" s="610" t="s">
        <v>1637</v>
      </c>
      <c r="E109" s="610">
        <v>7</v>
      </c>
      <c r="F109" s="644">
        <v>7.7</v>
      </c>
      <c r="G109" s="610"/>
      <c r="H109" s="17"/>
      <c r="I109" s="17"/>
      <c r="J109" s="17"/>
      <c r="K109" s="17"/>
      <c r="L109" s="17"/>
      <c r="M109" s="711"/>
      <c r="N109" s="699"/>
      <c r="O109" s="699"/>
      <c r="P109" s="699"/>
      <c r="Q109" s="699"/>
      <c r="R109" s="699"/>
      <c r="S109" s="699"/>
      <c r="T109" s="699"/>
      <c r="U109" s="17"/>
      <c r="V109" s="17"/>
      <c r="W109" s="17"/>
      <c r="X109" s="17"/>
      <c r="Y109" s="17"/>
      <c r="Z109" s="17"/>
      <c r="AA109" s="17"/>
      <c r="AB109" s="17"/>
      <c r="AC109" s="17"/>
      <c r="AD109" s="17"/>
    </row>
    <row r="110" spans="1:30" ht="15.75" customHeight="1">
      <c r="A110" s="610" t="s">
        <v>1640</v>
      </c>
      <c r="B110" s="610" t="s">
        <v>1624</v>
      </c>
      <c r="C110" s="651">
        <v>235</v>
      </c>
      <c r="D110" s="610" t="s">
        <v>1637</v>
      </c>
      <c r="E110" s="610">
        <v>10</v>
      </c>
      <c r="F110" s="644">
        <v>23.5</v>
      </c>
      <c r="G110" s="610"/>
      <c r="H110" s="17"/>
      <c r="I110" s="17"/>
      <c r="J110" s="17"/>
      <c r="K110" s="17"/>
      <c r="L110" s="17"/>
      <c r="M110" s="711"/>
      <c r="N110" s="699"/>
      <c r="O110" s="699"/>
      <c r="P110" s="699"/>
      <c r="Q110" s="699"/>
      <c r="R110" s="699"/>
      <c r="S110" s="699"/>
      <c r="T110" s="699"/>
      <c r="U110" s="17"/>
      <c r="V110" s="17"/>
      <c r="W110" s="17"/>
      <c r="X110" s="17"/>
      <c r="Y110" s="17"/>
      <c r="Z110" s="17"/>
      <c r="AA110" s="17"/>
      <c r="AB110" s="17"/>
      <c r="AC110" s="17"/>
      <c r="AD110" s="17"/>
    </row>
    <row r="111" spans="1:30" ht="15.75" customHeight="1">
      <c r="A111" s="610" t="s">
        <v>1633</v>
      </c>
      <c r="B111" s="610" t="s">
        <v>1624</v>
      </c>
      <c r="C111" s="651">
        <v>2130</v>
      </c>
      <c r="D111" s="610" t="s">
        <v>1641</v>
      </c>
      <c r="E111" s="610">
        <v>15</v>
      </c>
      <c r="F111" s="644">
        <v>1065</v>
      </c>
      <c r="G111" s="610"/>
      <c r="H111" s="17"/>
      <c r="I111" s="17"/>
      <c r="J111" s="17"/>
      <c r="K111" s="17"/>
      <c r="L111" s="17"/>
      <c r="M111" s="711"/>
      <c r="N111" s="699"/>
      <c r="O111" s="699"/>
      <c r="P111" s="699"/>
      <c r="Q111" s="699"/>
      <c r="R111" s="699"/>
      <c r="S111" s="699"/>
      <c r="T111" s="699"/>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711"/>
      <c r="N112" s="699"/>
      <c r="O112" s="699"/>
      <c r="P112" s="699"/>
      <c r="Q112" s="699"/>
      <c r="R112" s="699"/>
      <c r="S112" s="699"/>
      <c r="T112" s="699"/>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711"/>
      <c r="N113" s="699"/>
      <c r="O113" s="699"/>
      <c r="P113" s="699"/>
      <c r="Q113" s="699"/>
      <c r="R113" s="699"/>
      <c r="S113" s="699"/>
      <c r="T113" s="699"/>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711"/>
      <c r="N114" s="699"/>
      <c r="O114" s="699"/>
      <c r="P114" s="699"/>
      <c r="Q114" s="699"/>
      <c r="R114" s="699"/>
      <c r="S114" s="699"/>
      <c r="T114" s="699"/>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711"/>
      <c r="N115" s="699"/>
      <c r="O115" s="699"/>
      <c r="P115" s="699"/>
      <c r="Q115" s="699"/>
      <c r="R115" s="699"/>
      <c r="S115" s="699"/>
      <c r="T115" s="699"/>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711"/>
      <c r="N116" s="699"/>
      <c r="O116" s="699"/>
      <c r="P116" s="699"/>
      <c r="Q116" s="699"/>
      <c r="R116" s="699"/>
      <c r="S116" s="699"/>
      <c r="T116" s="699"/>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711"/>
      <c r="N117" s="699"/>
      <c r="O117" s="699"/>
      <c r="P117" s="699"/>
      <c r="Q117" s="699"/>
      <c r="R117" s="699"/>
      <c r="S117" s="699"/>
      <c r="T117" s="699"/>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711"/>
      <c r="N118" s="699"/>
      <c r="O118" s="699"/>
      <c r="P118" s="699"/>
      <c r="Q118" s="699"/>
      <c r="R118" s="699"/>
      <c r="S118" s="699"/>
      <c r="T118" s="699"/>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711"/>
      <c r="N119" s="699"/>
      <c r="O119" s="699"/>
      <c r="P119" s="699"/>
      <c r="Q119" s="699"/>
      <c r="R119" s="699"/>
      <c r="S119" s="699"/>
      <c r="T119" s="699"/>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711"/>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699"/>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row>
    <row r="139" spans="1:30" ht="15.75" customHeight="1">
      <c r="A139" s="17"/>
      <c r="B139" s="711"/>
      <c r="C139" s="699"/>
      <c r="D139" s="17"/>
      <c r="E139" s="17"/>
      <c r="F139" s="17"/>
      <c r="G139" s="17"/>
      <c r="H139" s="17"/>
      <c r="I139" s="17"/>
      <c r="J139" s="17"/>
      <c r="K139" s="17"/>
      <c r="L139" s="17"/>
      <c r="M139" s="711"/>
      <c r="N139" s="699"/>
      <c r="O139" s="699"/>
      <c r="P139" s="711"/>
      <c r="Q139" s="699"/>
      <c r="R139" s="699"/>
      <c r="S139" s="699"/>
      <c r="T139" s="699"/>
      <c r="U139" s="17"/>
      <c r="V139" s="17"/>
      <c r="W139" s="17"/>
      <c r="X139" s="17"/>
      <c r="Y139" s="17"/>
      <c r="Z139" s="17"/>
      <c r="AA139" s="17"/>
      <c r="AB139" s="17"/>
      <c r="AC139" s="17"/>
      <c r="AD139" s="17"/>
    </row>
    <row r="140" spans="1:30" ht="15.75" customHeight="1">
      <c r="A140" s="17"/>
      <c r="B140" s="711"/>
      <c r="C140" s="699"/>
      <c r="D140" s="17"/>
      <c r="E140" s="17"/>
      <c r="F140" s="17"/>
      <c r="G140" s="17"/>
      <c r="H140" s="17"/>
      <c r="I140" s="17"/>
      <c r="J140" s="17"/>
      <c r="K140" s="17"/>
      <c r="L140" s="17"/>
      <c r="M140" s="711"/>
      <c r="N140" s="699"/>
      <c r="O140" s="699"/>
      <c r="P140" s="711"/>
      <c r="Q140" s="699"/>
      <c r="R140" s="699"/>
      <c r="S140" s="699"/>
      <c r="T140" s="699"/>
      <c r="U140" s="17"/>
      <c r="V140" s="17"/>
      <c r="W140" s="17"/>
      <c r="X140" s="17"/>
      <c r="Y140" s="17"/>
      <c r="Z140" s="17"/>
      <c r="AA140" s="17"/>
      <c r="AB140" s="17"/>
      <c r="AC140" s="17"/>
      <c r="AD140" s="17"/>
    </row>
    <row r="141" spans="1:30" ht="15.75" customHeight="1">
      <c r="A141" s="17"/>
      <c r="B141" s="711"/>
      <c r="C141" s="699"/>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711"/>
      <c r="C142" s="699"/>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711"/>
      <c r="C143" s="699"/>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711"/>
      <c r="C144" s="699"/>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711"/>
      <c r="C145" s="699"/>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711"/>
      <c r="C146" s="699"/>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711"/>
      <c r="C147" s="699"/>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711"/>
      <c r="C148" s="699"/>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711"/>
      <c r="C149" s="699"/>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711"/>
      <c r="C150" s="699"/>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711"/>
      <c r="C151" s="699"/>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711"/>
      <c r="C152" s="699"/>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row r="291" spans="1:30" ht="15.75" customHeight="1"/>
    <row r="292" spans="1:30" ht="15.75" customHeight="1"/>
    <row r="293" spans="1:30" ht="15.75" customHeight="1"/>
    <row r="294" spans="1:30" ht="15.75" customHeight="1"/>
    <row r="295" spans="1:30" ht="15.75" customHeight="1"/>
    <row r="296" spans="1:30" ht="15.75" customHeight="1"/>
    <row r="297" spans="1:30" ht="15.75" customHeight="1"/>
    <row r="298" spans="1:30" ht="15.75" customHeight="1"/>
    <row r="299" spans="1:30" ht="15.75" customHeight="1"/>
    <row r="300" spans="1:30" ht="15.75" customHeight="1"/>
    <row r="301" spans="1:30" ht="15.75" customHeight="1"/>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92">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5"/>
    <mergeCell ref="O70:P85"/>
    <mergeCell ref="J89:K89"/>
    <mergeCell ref="H89:I89"/>
    <mergeCell ref="H90:I101"/>
    <mergeCell ref="J90:K101"/>
    <mergeCell ref="P102:R102"/>
    <mergeCell ref="P103:R103"/>
    <mergeCell ref="P104:R104"/>
    <mergeCell ref="P105:R105"/>
    <mergeCell ref="M112:O112"/>
    <mergeCell ref="M113:O113"/>
    <mergeCell ref="M107:O107"/>
    <mergeCell ref="P107:T107"/>
    <mergeCell ref="M108:O108"/>
    <mergeCell ref="P108:T119"/>
    <mergeCell ref="M109:O109"/>
    <mergeCell ref="M110:O110"/>
    <mergeCell ref="M111:O111"/>
    <mergeCell ref="M114:O114"/>
    <mergeCell ref="M115:O115"/>
    <mergeCell ref="M116:O116"/>
    <mergeCell ref="M117:O117"/>
    <mergeCell ref="M134:O134"/>
    <mergeCell ref="M118:O118"/>
    <mergeCell ref="M119:O119"/>
    <mergeCell ref="M131:O131"/>
    <mergeCell ref="M132:O132"/>
    <mergeCell ref="M133:O133"/>
    <mergeCell ref="M135:O135"/>
    <mergeCell ref="M136:O136"/>
    <mergeCell ref="B139:C139"/>
    <mergeCell ref="B140:C140"/>
    <mergeCell ref="B141:C141"/>
    <mergeCell ref="M140:O140"/>
    <mergeCell ref="M141:O141"/>
    <mergeCell ref="M139:O139"/>
    <mergeCell ref="B142:C142"/>
    <mergeCell ref="B143:C143"/>
    <mergeCell ref="M143:O143"/>
    <mergeCell ref="B144:C144"/>
    <mergeCell ref="M144:O144"/>
    <mergeCell ref="M142:O142"/>
    <mergeCell ref="B145:C145"/>
    <mergeCell ref="M145:O145"/>
    <mergeCell ref="M146:O146"/>
    <mergeCell ref="P122:T122"/>
    <mergeCell ref="P123:T136"/>
    <mergeCell ref="P139:T139"/>
    <mergeCell ref="P140:T153"/>
    <mergeCell ref="M122:O122"/>
    <mergeCell ref="M123:O123"/>
    <mergeCell ref="M124:O124"/>
    <mergeCell ref="M125:O125"/>
    <mergeCell ref="M126:O126"/>
    <mergeCell ref="M127:O127"/>
    <mergeCell ref="M128:O128"/>
    <mergeCell ref="M129:O129"/>
    <mergeCell ref="M130:O130"/>
    <mergeCell ref="B146:C146"/>
    <mergeCell ref="B147:C147"/>
    <mergeCell ref="B148:C148"/>
    <mergeCell ref="B149:C149"/>
    <mergeCell ref="B150:C150"/>
    <mergeCell ref="B151:C151"/>
    <mergeCell ref="B152:C152"/>
    <mergeCell ref="B153:C153"/>
    <mergeCell ref="M152:O152"/>
    <mergeCell ref="M153:O153"/>
    <mergeCell ref="M147:O147"/>
    <mergeCell ref="M148:O148"/>
    <mergeCell ref="M149:O149"/>
    <mergeCell ref="M150:O150"/>
    <mergeCell ref="M151:O151"/>
  </mergeCells>
  <conditionalFormatting sqref="I54:I65">
    <cfRule type="containsText" dxfId="26" priority="1" operator="containsText" text="5">
      <formula>NOT(ISERROR(SEARCH(("5"),(I54))))</formula>
    </cfRule>
    <cfRule type="containsText" dxfId="25" priority="2" operator="containsText" text="42">
      <formula>NOT(ISERROR(SEARCH(("42"),(I54))))</formula>
    </cfRule>
    <cfRule type="containsText" dxfId="24" priority="3" operator="containsText" text="Please fill in">
      <formula>NOT(ISERROR(SEARCH(("Please fill in"),(I54))))</formula>
    </cfRule>
  </conditionalFormatting>
  <dataValidations count="5">
    <dataValidation type="list" allowBlank="1" showErrorMessage="1" sqref="D45:D49 H54:H66" xr:uid="{00000000-0002-0000-1D00-000001000000}">
      <formula1>Sagittarius!TypesOfTrainers</formula1>
    </dataValidation>
    <dataValidation type="list" allowBlank="1" showErrorMessage="1" sqref="B9" xr:uid="{00000000-0002-0000-1D00-000002000000}">
      <formula1>"yes,no"</formula1>
    </dataValidation>
    <dataValidation type="list" allowBlank="1" sqref="G45:G49" xr:uid="{00000000-0002-0000-1D00-000003000000}">
      <formula1>"yes,no"</formula1>
    </dataValidation>
    <dataValidation type="list" allowBlank="1" showErrorMessage="1" sqref="B70:B85" xr:uid="{00000000-0002-0000-1D00-000004000000}">
      <formula1>Sagittarius!LocationNames</formula1>
    </dataValidation>
    <dataValidation type="list" allowBlank="1" showErrorMessage="1" sqref="B54:B57 B59:B66" xr:uid="{00000000-0002-0000-1D00-000005000000}">
      <formula1>Sagittarius!TypesOfTraining</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Constants!$H$6:$H$12</xm:f>
          </x14:formula1>
          <xm:sqref>B58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F986"/>
  <sheetViews>
    <sheetView topLeftCell="A68" workbookViewId="0">
      <selection activeCell="D24" sqref="D24"/>
    </sheetView>
  </sheetViews>
  <sheetFormatPr defaultColWidth="12.59765625" defaultRowHeight="15" customHeight="1"/>
  <cols>
    <col min="1" max="1" width="37.19921875" customWidth="1"/>
    <col min="2" max="2" width="28.09765625" customWidth="1"/>
    <col min="3" max="4" width="17.5" customWidth="1"/>
    <col min="5" max="5" width="16.19921875" customWidth="1"/>
    <col min="6" max="6" width="17.3984375" customWidth="1"/>
    <col min="7" max="7" width="32.19921875" customWidth="1"/>
    <col min="8" max="8" width="23" customWidth="1"/>
    <col min="9" max="9" width="19.69921875" customWidth="1"/>
    <col min="10" max="10" width="52.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1642</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295</v>
      </c>
      <c r="C2" s="102"/>
      <c r="D2" s="17"/>
      <c r="E2" s="103" t="s">
        <v>456</v>
      </c>
      <c r="F2" s="527" t="s">
        <v>1643</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1</v>
      </c>
      <c r="C3" s="530"/>
      <c r="D3" s="17"/>
      <c r="E3" s="106" t="s">
        <v>298</v>
      </c>
      <c r="F3" s="531" t="s">
        <v>299</v>
      </c>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173</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2850.84</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SUM(IF(ISBLANK(Skeuvel!$A$37:$A$46),0,1))</f>
        <v>8</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SUM(Skeuvel!$B$37:$B$46)</f>
        <v>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Skeuvel!LocationNames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m="1">
        <f t="array" ref="M14">(SUM(IF(Skeuvel!$D$50:$D$53="PT",(Skeuvel!$J$50:$J$53)/1.5+IF(Skeuvel!$G$50:$G$53="yes",1)))+SUM(IF(Skeuvel!$D$50:$D$53="Extern",(Skeuvel!$J$50:$J$53)/1.5+IF(Skeuvel!$G$50:$G$53="yes",1)))+SUM(IF(Skeuvel!$D$50:$D$53="PT-ZZP",(Skeuvel!$J$50:$J$53)/1.5+IF(Skeuvel!$G$50:$G$53="yes",1))))*Constants!B10</f>
        <v>2500</v>
      </c>
      <c r="N14" s="18"/>
      <c r="O14" s="18"/>
      <c r="P14" s="18"/>
      <c r="Q14" s="18"/>
      <c r="R14" s="17"/>
      <c r="S14" s="18"/>
      <c r="T14" s="18"/>
      <c r="U14" s="18"/>
      <c r="V14" s="18"/>
      <c r="W14" s="18"/>
      <c r="X14" s="18"/>
      <c r="Y14" s="18"/>
      <c r="Z14" s="18"/>
      <c r="AA14" s="18"/>
      <c r="AB14" s="18"/>
      <c r="AC14" s="18"/>
      <c r="AD14" s="17">
        <f t="shared" ref="AD14:BF14" si="0">SUMIF($B$78:$B$87,AD12,$F$78:$F$87)</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3</v>
      </c>
      <c r="AV14" s="17">
        <f t="shared" si="0"/>
        <v>0</v>
      </c>
      <c r="AW14" s="17">
        <f t="shared" si="0"/>
        <v>0</v>
      </c>
      <c r="AX14" s="17">
        <f t="shared" si="0"/>
        <v>0</v>
      </c>
      <c r="AY14" s="17">
        <f t="shared" si="0"/>
        <v>0</v>
      </c>
      <c r="AZ14" s="17">
        <f t="shared" si="0"/>
        <v>0</v>
      </c>
      <c r="BA14" s="17">
        <f t="shared" si="0"/>
        <v>0</v>
      </c>
      <c r="BB14" s="17">
        <f t="shared" si="0"/>
        <v>27</v>
      </c>
      <c r="BC14" s="17">
        <f t="shared" si="0"/>
        <v>0</v>
      </c>
      <c r="BD14" s="17">
        <f t="shared" si="0"/>
        <v>43</v>
      </c>
      <c r="BE14" s="17">
        <f t="shared" si="0"/>
        <v>0</v>
      </c>
      <c r="BF14" s="17">
        <f t="shared" si="0"/>
        <v>0</v>
      </c>
    </row>
    <row r="15" spans="1:58" ht="14.4">
      <c r="A15" s="117" t="str">
        <f>Constants!E6</f>
        <v>PT</v>
      </c>
      <c r="B15" s="17">
        <f>SUMIFS(Skeuvel!$F$58:$F$74,Skeuvel!$B$58:$B$74, B$14,Skeuvel!$H$58:$H$74,$A15)*(1+Constants!$B$7)</f>
        <v>309.59999999999997</v>
      </c>
      <c r="C15" s="17">
        <f>SUMIFS(Skeuvel!$F$58:$F$74,Skeuvel!$B$58:$B$74, C$14,Skeuvel!$H$58:$H$74,$A15)</f>
        <v>75</v>
      </c>
      <c r="D15" s="17">
        <f>SUMIFS(Skeuvel!$F$58:$F$74,Skeuvel!$B$58:$B$74, D$14,Skeuvel!$H$58:$H$74,$A15)*(1+Constants!$B$7)</f>
        <v>0</v>
      </c>
      <c r="E15" s="17">
        <f>SUMIFS(Skeuvel!$F$58:$F$74,Skeuvel!$B$58:$B$74, E$14,Skeuvel!$H$58:$H$74,$A15)*(1+Constants!$B$7)</f>
        <v>0</v>
      </c>
      <c r="F15" s="17">
        <f>SUMIFS(Skeuvel!$F$58:$F$74,Skeuvel!$B$58:$B$74, F$14,Skeuvel!$H$58:$H$74,$A15)*(1+Constants!$B$7)</f>
        <v>211.2</v>
      </c>
      <c r="G15" s="117" t="s">
        <v>319</v>
      </c>
      <c r="H15" s="17">
        <f>SUMIF(Skeuvel!$B$78:$B$88,"&lt;&gt;External",Skeuvel!$F$78:$F$88)</f>
        <v>73</v>
      </c>
      <c r="I15" s="118">
        <f>SUMIF(Skeuvel!$B$78:$B$88,"External",Skeuvel!$F$78:$F$88)</f>
        <v>189</v>
      </c>
      <c r="J15" s="119">
        <f>SUM(Skeuvel!$F$93:$F$106)</f>
        <v>350.84</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150</v>
      </c>
      <c r="AV15" s="20">
        <f t="shared" si="1"/>
        <v>0</v>
      </c>
      <c r="AW15" s="20">
        <f t="shared" si="1"/>
        <v>0</v>
      </c>
      <c r="AX15" s="20">
        <f t="shared" si="1"/>
        <v>0</v>
      </c>
      <c r="AY15" s="20">
        <f t="shared" si="1"/>
        <v>0</v>
      </c>
      <c r="AZ15" s="20">
        <f t="shared" si="1"/>
        <v>0</v>
      </c>
      <c r="BA15" s="20">
        <f t="shared" si="1"/>
        <v>0</v>
      </c>
      <c r="BB15" s="20">
        <f t="shared" si="1"/>
        <v>540</v>
      </c>
      <c r="BC15" s="20">
        <f t="shared" si="1"/>
        <v>0</v>
      </c>
      <c r="BD15" s="20">
        <f t="shared" si="1"/>
        <v>0</v>
      </c>
      <c r="BE15" s="20">
        <f t="shared" si="1"/>
        <v>0</v>
      </c>
      <c r="BF15" s="20">
        <f t="shared" si="1"/>
        <v>0</v>
      </c>
    </row>
    <row r="16" spans="1:58" ht="14.4">
      <c r="A16" s="117" t="str">
        <f>Constants!E7</f>
        <v>PT-V</v>
      </c>
      <c r="B16" s="17">
        <f>SUMIFS(Skeuvel!$F$58:$F$74,Skeuvel!$B$58:$B$74, B$14,Skeuvel!$H$58:$H$74,$A16)*(1+Constants!$B$9)</f>
        <v>0</v>
      </c>
      <c r="C16" s="17">
        <f>SUMIFS(Skeuvel!$F$58:$F$74,Skeuvel!$B$58:$B$74, C$14,Skeuvel!$H$58:$H$74,$A16)</f>
        <v>0</v>
      </c>
      <c r="D16" s="17">
        <f>SUMIFS(Skeuvel!$F$58:$F$74,Skeuvel!$B$58:$B$74, D$14,Skeuvel!$H$58:$H$74,$A16)*(1+Constants!$B$9)</f>
        <v>0</v>
      </c>
      <c r="E16" s="17">
        <f>SUMIFS(Skeuvel!$F$58:$F$74,Skeuvel!$B$58:$B$74, E$14,Skeuvel!$H$58:$H$74,$A16)*(1+Constants!$B$9)</f>
        <v>0</v>
      </c>
      <c r="F16" s="17">
        <f>SUMIFS(Skeuvel!$F$58:$F$74,Skeuvel!$B$58:$B$74, F$14,Skeuvel!$H$58:$H$74,$A16)*(1+Constants!$B$9)</f>
        <v>0</v>
      </c>
      <c r="G16" s="117" t="s">
        <v>35</v>
      </c>
      <c r="H16" s="122">
        <f>SUM(AD15:CA15)</f>
        <v>690</v>
      </c>
      <c r="I16" s="120">
        <v>32760</v>
      </c>
      <c r="J16" s="123"/>
      <c r="K16" s="124"/>
      <c r="L16" s="121" t="s">
        <v>60</v>
      </c>
      <c r="M16" s="120">
        <f>J15-K15</f>
        <v>350.84</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SUMIFS(Skeuvel!$F$58:$F$74,Skeuvel!$B$58:$B$74, B$14,Skeuvel!$H$58:$H$74,$A17)*(1+Constants!$B$7)</f>
        <v>0</v>
      </c>
      <c r="C17" s="17">
        <f>SUMIFS(Skeuvel!$F$58:$F$74,Skeuvel!$B$58:$B$74, C$14,Skeuvel!$H$58:$H$74,$A17)</f>
        <v>0</v>
      </c>
      <c r="D17" s="17">
        <f>SUMIFS(Skeuvel!$F$58:$F$74,Skeuvel!$B$58:$B$74, D$14,Skeuvel!$H$58:$H$74,$A17)*(1+Constants!$B$7)</f>
        <v>0</v>
      </c>
      <c r="E17" s="17">
        <f>SUMIFS(Skeuvel!$F$58:$F$74,Skeuvel!$B$58:$B$74, E$14,Skeuvel!$H$58:$H$74,$A17)*(1+Constants!$B$7)</f>
        <v>0</v>
      </c>
      <c r="F17" s="17">
        <f>SUMIFS(Skeuvel!$F$58:$F$74,Skeuvel!$B$58:$B$74, F$14,Skeuvel!$H$58:$H$74,$A17)*(1+Constants!$B$7)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SUMIFS(Skeuvel!$F$58:$F$74,Skeuvel!$B$58:$B$74, B$14,Skeuvel!$H$58:$H$74,$A18)</f>
        <v>0</v>
      </c>
      <c r="C18" s="17">
        <f>SUMIFS(Skeuvel!$F$58:$F$74,Skeuvel!$B$58:$B$74, C$14,Skeuvel!$H$58:$H$74,$A18)</f>
        <v>0</v>
      </c>
      <c r="D18" s="17">
        <f>SUMIFS(Skeuvel!$F$58:$F$74,Skeuvel!$B$58:$B$74, D$14,Skeuvel!$H$58:$H$74,$A18)</f>
        <v>0</v>
      </c>
      <c r="E18" s="17">
        <f>SUMIFS(Skeuvel!$F$58:$F$74,Skeuvel!$B$58:$B$74, E$14,Skeuvel!$H$58:$H$74,$A18)</f>
        <v>571</v>
      </c>
      <c r="F18" s="17">
        <f>SUMIFS(Skeuvel!$F$58:$F$74,Skeuvel!$B$58:$B$74, F$14,Skeuvel!$H$58:$H$74,$A18)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SUMIFS(Skeuvel!$F$58:$F$74,Skeuvel!$B$58:$B$74, B$14,Skeuvel!$H$58:$H$74,$A19)</f>
        <v>0</v>
      </c>
      <c r="C19" s="17">
        <f>SUMIFS(Skeuvel!$F$58:$F$74,Skeuvel!$B$58:$B$74, C$14,Skeuvel!$H$58:$H$74,$A19)</f>
        <v>0</v>
      </c>
      <c r="D19" s="17">
        <f>SUMIFS(Skeuvel!$F$58:$F$74,Skeuvel!$B$58:$B$74, D$14,Skeuvel!$H$58:$H$74,$A19)</f>
        <v>0</v>
      </c>
      <c r="E19" s="17">
        <f>SUMIFS(Skeuvel!$F$58:$F$74,Skeuvel!$B$58:$B$74, E$14,Skeuvel!$H$58:$H$74,$A19)</f>
        <v>0</v>
      </c>
      <c r="F19" s="17">
        <f>SUMIFS(Skeuvel!$F$58:$F$74,Skeuvel!$B$58:$B$74, F$14,Skeuvel!$H$58:$H$74,$A19)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SUM(IF(Skeuvel!$B$58:$B$74=B$14,IF(Skeuvel!$H$58:$H$74="PT-ZZP",Skeuvel!$F$58:$F$74*Skeuvel!$I$58:$I$74*(1+Constants!$B$7),0),0))</f>
        <v>0</v>
      </c>
      <c r="C20" s="122">
        <f t="array" ref="C20">SUM(IF(Skeuvel!$B$58:$B$74=C$14,IF(Skeuvel!$H$58:$H$74="PT-ZZP",Skeuvel!$F$58:$F$74*Skeuvel!$I$58:$I$74,0),0))</f>
        <v>0</v>
      </c>
      <c r="D20" s="122">
        <f t="array" ref="D20">SUM(IF(Skeuvel!$B$58:$B$74=D$14,IF(Skeuvel!$H$58:$H$74="PT-ZZP",Skeuvel!$F$58:$F$74*Skeuvel!$I$58:$I$74*(1+Constants!$B$7),0),0))</f>
        <v>0</v>
      </c>
      <c r="E20" s="122">
        <f t="array" ref="E20">SUM(IF(Skeuvel!$B$58:$B$74=E$14,IF(Skeuvel!$H$58:$H$74="PT-ZZP",Skeuvel!$F$58:$F$74*Skeuvel!$I$58:$I$74*(1+Constants!$B$7),0),0))</f>
        <v>0</v>
      </c>
      <c r="F20" s="122">
        <f t="array" ref="F20">SUM(IF(Skeuvel!$B$58:$B$74=F$14,IF(Skeuvel!$H$58:$H$74="PT-ZZP",Skeuvel!$F$58:$F$74*Skeuvel!$I$58:$I$74*(1+Constants!$B$7),0),0))</f>
        <v>0</v>
      </c>
      <c r="G20" s="125"/>
      <c r="H20" s="17"/>
      <c r="I20" s="118"/>
      <c r="J20" s="123"/>
      <c r="K20" s="126"/>
      <c r="L20" s="121" t="s">
        <v>6</v>
      </c>
      <c r="M20" s="120">
        <f>SUM(M14:M19)</f>
        <v>2850.84</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SUM(IF(Skeuvel!$B$58:$B$74=B$14,IF(Skeuvel!$H$58:$H$74="Extern",Skeuvel!$F$58:$F$74*Skeuvel!$I$58:$I$74,0),0))</f>
        <v>0</v>
      </c>
      <c r="C21" s="122">
        <f t="array" ref="C21">SUM(IF(Skeuvel!$B$58:$B$74=C$14,IF(Skeuvel!$H$58:$H$74="Extern",Skeuvel!$F$58:$F$74*Skeuvel!$I$58:$I$74,0),0))</f>
        <v>0</v>
      </c>
      <c r="D21" s="122">
        <f t="array" ref="D21">SUM(IF(Skeuvel!$B$58:$B$74=D$14,IF(Skeuvel!$H$58:$H$74="Extern",Skeuvel!$F$58:$F$74*Skeuvel!$I$58:$I$74,0),0))</f>
        <v>0</v>
      </c>
      <c r="E21" s="122">
        <f t="array" ref="E21">SUM(IF(Skeuvel!$B$58:$B$74=E$14,IF(Skeuvel!$H$58:$H$74="Extern",Skeuvel!$F$58:$F$74*Skeuvel!$I$58:$I$74,0),0))</f>
        <v>0</v>
      </c>
      <c r="F21" s="120">
        <f t="array" ref="F21">SUM(IF(Skeuvel!$B$58:$B$74=F$14,IF(Skeuvel!$H$58:$H$74="Extern",Skeuvel!$F$58:$F$74*Skeuvel!$I$58:$I$74,0),0))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Skeuvel!$F$58:$F$74,Skeuvel!$B$58:$B$74,"Mentorship",Skeuvel!$H$58:$H$74,"PT-V")*Constants!B8+SUMIFS(Skeuvel!$F$58:$F$74,Skeuvel!$B$58:$B$74,"Mentorship",Skeuvel!$H$58:$H$74,"PT")*Constants!B6+SUMPRODUCT(IF(Skeuvel!$B$58:$B$74="Mentorship",IF(Skeuvel!$H$58:$H$74="PT-ZZP",Skeuvel!$F$58:$F$74*Skeuvel!$I$58:$I$74,0)))</f>
        <v>8800</v>
      </c>
    </row>
    <row r="23" spans="1:31" ht="15" customHeight="1">
      <c r="A23" s="133" t="s">
        <v>321</v>
      </c>
      <c r="B23" s="552"/>
      <c r="C23" s="552"/>
      <c r="D23" s="552"/>
      <c r="E23" s="552">
        <f>SUMIF(Skeuvel!$B$58:$B$74,"External Trainer Course",Skeuvel!$I$58:$I$74)</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22"/>
      <c r="H26" s="122"/>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22"/>
      <c r="H27" s="122"/>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355"/>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356" t="s">
        <v>1644</v>
      </c>
      <c r="B37" s="356" t="s">
        <v>1645</v>
      </c>
      <c r="C37" s="356">
        <v>2</v>
      </c>
      <c r="D37" s="356">
        <v>43</v>
      </c>
      <c r="E37" s="356" t="s">
        <v>52</v>
      </c>
      <c r="F37" s="357" t="s">
        <v>342</v>
      </c>
      <c r="G37" s="356" t="s">
        <v>1646</v>
      </c>
      <c r="H37" s="736"/>
      <c r="I37" s="699"/>
      <c r="J37" s="737"/>
      <c r="K37" s="17"/>
      <c r="L37" s="17"/>
      <c r="M37" s="17"/>
      <c r="N37" s="17"/>
      <c r="O37" s="17"/>
      <c r="P37" s="17"/>
      <c r="Q37" s="17"/>
      <c r="R37" s="17"/>
      <c r="S37" s="17"/>
      <c r="T37" s="17"/>
      <c r="U37" s="17"/>
      <c r="V37" s="17"/>
      <c r="W37" s="17"/>
      <c r="X37" s="17"/>
      <c r="Y37" s="18"/>
      <c r="Z37" s="17"/>
      <c r="AA37" s="17"/>
    </row>
    <row r="38" spans="1:58" ht="14.25" customHeight="1">
      <c r="A38" s="358" t="s">
        <v>1647</v>
      </c>
      <c r="B38" s="358" t="s">
        <v>1645</v>
      </c>
      <c r="C38" s="358">
        <v>2</v>
      </c>
      <c r="D38" s="358">
        <v>43</v>
      </c>
      <c r="E38" s="358" t="s">
        <v>52</v>
      </c>
      <c r="F38" s="359" t="s">
        <v>342</v>
      </c>
      <c r="G38" s="358" t="s">
        <v>1646</v>
      </c>
      <c r="H38" s="699"/>
      <c r="I38" s="699"/>
      <c r="J38" s="737"/>
      <c r="K38" s="17"/>
      <c r="L38" s="17"/>
      <c r="M38" s="17"/>
      <c r="N38" s="17"/>
      <c r="O38" s="17"/>
      <c r="P38" s="17"/>
      <c r="Q38" s="17"/>
      <c r="R38" s="17"/>
      <c r="S38" s="17"/>
      <c r="T38" s="17"/>
      <c r="U38" s="17"/>
      <c r="V38" s="17"/>
      <c r="W38" s="17"/>
      <c r="X38" s="17"/>
      <c r="Y38" s="18"/>
      <c r="Z38" s="17"/>
      <c r="AA38" s="17"/>
    </row>
    <row r="39" spans="1:58" ht="14.25" customHeight="1">
      <c r="A39" s="356" t="s">
        <v>1648</v>
      </c>
      <c r="B39" s="356" t="s">
        <v>1645</v>
      </c>
      <c r="C39" s="356">
        <v>2</v>
      </c>
      <c r="D39" s="356">
        <v>43</v>
      </c>
      <c r="E39" s="356" t="s">
        <v>52</v>
      </c>
      <c r="F39" s="357" t="s">
        <v>342</v>
      </c>
      <c r="G39" s="356" t="s">
        <v>1646</v>
      </c>
      <c r="H39" s="699"/>
      <c r="I39" s="699"/>
      <c r="J39" s="737"/>
      <c r="K39" s="17"/>
      <c r="L39" s="17"/>
      <c r="M39" s="17"/>
      <c r="N39" s="17"/>
      <c r="O39" s="17"/>
      <c r="P39" s="17"/>
      <c r="Q39" s="17"/>
      <c r="R39" s="17"/>
      <c r="S39" s="17"/>
      <c r="T39" s="17"/>
      <c r="U39" s="17"/>
      <c r="V39" s="17"/>
      <c r="W39" s="17"/>
      <c r="X39" s="17"/>
      <c r="Y39" s="18"/>
      <c r="Z39" s="17"/>
      <c r="AA39" s="17"/>
    </row>
    <row r="40" spans="1:58" ht="14.25" customHeight="1">
      <c r="A40" s="358" t="s">
        <v>1649</v>
      </c>
      <c r="B40" s="358" t="s">
        <v>1645</v>
      </c>
      <c r="C40" s="358">
        <v>2</v>
      </c>
      <c r="D40" s="358">
        <v>43</v>
      </c>
      <c r="E40" s="358" t="s">
        <v>52</v>
      </c>
      <c r="F40" s="359" t="s">
        <v>342</v>
      </c>
      <c r="G40" s="358" t="s">
        <v>1646</v>
      </c>
      <c r="H40" s="699"/>
      <c r="I40" s="699"/>
      <c r="J40" s="737"/>
      <c r="K40" s="17"/>
      <c r="L40" s="17"/>
      <c r="M40" s="17"/>
      <c r="N40" s="17"/>
      <c r="O40" s="17"/>
      <c r="P40" s="17"/>
      <c r="Q40" s="17"/>
      <c r="R40" s="17"/>
      <c r="S40" s="17"/>
      <c r="T40" s="17"/>
      <c r="U40" s="17"/>
      <c r="V40" s="17"/>
      <c r="W40" s="17"/>
      <c r="X40" s="17"/>
      <c r="Y40" s="18"/>
      <c r="Z40" s="17"/>
      <c r="AA40" s="17"/>
    </row>
    <row r="41" spans="1:58" ht="14.25" customHeight="1">
      <c r="A41" s="356" t="s">
        <v>1650</v>
      </c>
      <c r="B41" s="356" t="s">
        <v>1645</v>
      </c>
      <c r="C41" s="356">
        <v>2</v>
      </c>
      <c r="D41" s="356">
        <v>43</v>
      </c>
      <c r="E41" s="356" t="s">
        <v>52</v>
      </c>
      <c r="F41" s="357" t="s">
        <v>342</v>
      </c>
      <c r="G41" s="356" t="s">
        <v>1646</v>
      </c>
      <c r="H41" s="699"/>
      <c r="I41" s="699"/>
      <c r="J41" s="737"/>
      <c r="K41" s="17"/>
      <c r="L41" s="17"/>
      <c r="M41" s="17"/>
      <c r="N41" s="17"/>
      <c r="O41" s="17"/>
      <c r="P41" s="17"/>
      <c r="Q41" s="17"/>
      <c r="R41" s="17"/>
      <c r="S41" s="17"/>
      <c r="T41" s="17"/>
      <c r="U41" s="17"/>
      <c r="V41" s="17"/>
      <c r="W41" s="17"/>
      <c r="X41" s="17"/>
      <c r="Y41" s="18"/>
      <c r="Z41" s="17"/>
      <c r="AA41" s="17"/>
    </row>
    <row r="42" spans="1:58" ht="14.25" customHeight="1">
      <c r="A42" s="358" t="s">
        <v>1651</v>
      </c>
      <c r="B42" s="358" t="s">
        <v>1645</v>
      </c>
      <c r="C42" s="358">
        <v>2</v>
      </c>
      <c r="D42" s="358">
        <v>43</v>
      </c>
      <c r="E42" s="358" t="s">
        <v>52</v>
      </c>
      <c r="F42" s="359" t="s">
        <v>342</v>
      </c>
      <c r="G42" s="358" t="s">
        <v>1646</v>
      </c>
      <c r="H42" s="699"/>
      <c r="I42" s="699"/>
      <c r="J42" s="737"/>
      <c r="K42" s="17"/>
      <c r="L42" s="17"/>
      <c r="M42" s="17"/>
      <c r="N42" s="17"/>
      <c r="O42" s="17"/>
      <c r="P42" s="17"/>
      <c r="Q42" s="17"/>
      <c r="R42" s="17"/>
      <c r="S42" s="17"/>
      <c r="T42" s="17"/>
      <c r="U42" s="17"/>
      <c r="V42" s="17"/>
      <c r="W42" s="17"/>
      <c r="X42" s="17"/>
      <c r="Y42" s="18"/>
      <c r="Z42" s="17"/>
      <c r="AA42" s="17"/>
    </row>
    <row r="43" spans="1:58" ht="15.75" customHeight="1">
      <c r="A43" s="356" t="s">
        <v>1652</v>
      </c>
      <c r="B43" s="356" t="s">
        <v>1645</v>
      </c>
      <c r="C43" s="356">
        <v>2</v>
      </c>
      <c r="D43" s="356">
        <v>43</v>
      </c>
      <c r="E43" s="360" t="s">
        <v>52</v>
      </c>
      <c r="F43" s="357" t="s">
        <v>342</v>
      </c>
      <c r="G43" s="356" t="s">
        <v>1646</v>
      </c>
      <c r="H43" s="699"/>
      <c r="I43" s="699"/>
      <c r="J43" s="737"/>
      <c r="K43" s="17"/>
      <c r="L43" s="17"/>
      <c r="M43" s="17"/>
      <c r="N43" s="17"/>
      <c r="O43" s="17"/>
      <c r="P43" s="17"/>
      <c r="Q43" s="17"/>
      <c r="R43" s="17"/>
      <c r="S43" s="17"/>
      <c r="T43" s="17"/>
      <c r="U43" s="17"/>
      <c r="V43" s="17"/>
      <c r="W43" s="17"/>
      <c r="X43" s="17"/>
      <c r="Y43" s="18"/>
      <c r="Z43" s="17"/>
      <c r="AA43" s="17"/>
    </row>
    <row r="44" spans="1:58" ht="15.75" customHeight="1">
      <c r="A44" s="358" t="s">
        <v>1653</v>
      </c>
      <c r="B44" s="358" t="s">
        <v>1654</v>
      </c>
      <c r="C44" s="358">
        <v>3</v>
      </c>
      <c r="D44" s="358">
        <v>43</v>
      </c>
      <c r="E44" s="361" t="s">
        <v>54</v>
      </c>
      <c r="F44" s="359" t="s">
        <v>1655</v>
      </c>
      <c r="G44" s="358"/>
      <c r="H44" s="699"/>
      <c r="I44" s="699"/>
      <c r="J44" s="737"/>
      <c r="K44" s="17"/>
      <c r="L44" s="17"/>
      <c r="M44" s="17"/>
      <c r="N44" s="17"/>
      <c r="O44" s="17"/>
      <c r="P44" s="17"/>
      <c r="Q44" s="17"/>
      <c r="R44" s="17"/>
      <c r="S44" s="17"/>
      <c r="T44" s="17"/>
      <c r="U44" s="17"/>
      <c r="V44" s="17"/>
      <c r="W44" s="17"/>
      <c r="X44" s="17"/>
      <c r="Y44" s="17"/>
      <c r="Z44" s="17"/>
      <c r="AA44" s="17"/>
    </row>
    <row r="45" spans="1:58" ht="15.75" customHeight="1">
      <c r="A45" s="147"/>
      <c r="B45" s="147"/>
      <c r="C45" s="147"/>
      <c r="D45" s="147"/>
      <c r="E45" s="155"/>
      <c r="F45" s="154"/>
      <c r="G45" s="147"/>
      <c r="H45" s="699"/>
      <c r="I45" s="699"/>
      <c r="J45" s="737"/>
      <c r="K45" s="17"/>
      <c r="L45" s="17"/>
      <c r="M45" s="17"/>
      <c r="N45" s="17"/>
      <c r="O45" s="17"/>
      <c r="P45" s="17"/>
      <c r="Q45" s="17"/>
      <c r="R45" s="17"/>
      <c r="S45" s="17"/>
      <c r="T45" s="17"/>
      <c r="U45" s="17"/>
      <c r="V45" s="17"/>
      <c r="W45" s="17"/>
      <c r="X45" s="17"/>
      <c r="Y45" s="17"/>
      <c r="Z45" s="17"/>
      <c r="AA45" s="17"/>
    </row>
    <row r="46" spans="1:58" ht="15.75" customHeight="1">
      <c r="A46" s="554"/>
      <c r="B46" s="555"/>
      <c r="C46" s="556"/>
      <c r="D46" s="557"/>
      <c r="E46" s="558"/>
      <c r="F46" s="558"/>
      <c r="G46" s="554"/>
      <c r="H46" s="738"/>
      <c r="I46" s="738"/>
      <c r="J46" s="739"/>
      <c r="K46" s="17"/>
      <c r="L46" s="17"/>
      <c r="M46" s="17"/>
      <c r="N46" s="17"/>
      <c r="O46" s="17"/>
      <c r="P46" s="17"/>
      <c r="Q46" s="17"/>
      <c r="R46" s="17"/>
      <c r="S46" s="17"/>
      <c r="T46" s="17"/>
      <c r="U46" s="17"/>
      <c r="V46" s="17"/>
      <c r="W46" s="17"/>
      <c r="X46" s="17"/>
      <c r="Y46" s="17"/>
      <c r="Z46" s="17"/>
      <c r="AA46" s="17"/>
    </row>
    <row r="47" spans="1:58" ht="15.75" customHeight="1">
      <c r="A47" s="19"/>
      <c r="B47" s="19"/>
      <c r="C47" s="19"/>
      <c r="D47" s="19"/>
      <c r="E47" s="19"/>
      <c r="F47" s="19"/>
      <c r="G47" s="18"/>
      <c r="H47" s="18"/>
      <c r="I47" s="18"/>
      <c r="J47" s="18"/>
      <c r="K47" s="18"/>
      <c r="L47" s="18"/>
      <c r="M47" s="18"/>
      <c r="N47" s="18"/>
      <c r="O47" s="18"/>
      <c r="P47" s="18"/>
      <c r="Q47" s="17"/>
      <c r="R47" s="18"/>
      <c r="S47" s="18"/>
      <c r="T47" s="18"/>
      <c r="U47" s="18"/>
      <c r="V47" s="18"/>
      <c r="W47" s="18"/>
      <c r="X47" s="18"/>
      <c r="Y47" s="18"/>
      <c r="Z47" s="18"/>
      <c r="AA47" s="18"/>
      <c r="AB47" s="18"/>
      <c r="AC47" s="18"/>
      <c r="AD47" s="18"/>
    </row>
    <row r="48" spans="1:58" ht="15.75" customHeight="1">
      <c r="A48" s="362" t="s">
        <v>344</v>
      </c>
      <c r="B48" s="363"/>
      <c r="C48" s="183"/>
      <c r="D48" s="183"/>
      <c r="E48" s="183"/>
      <c r="F48" s="183"/>
      <c r="G48" s="183"/>
      <c r="H48" s="183"/>
      <c r="I48" s="183"/>
      <c r="J48" s="183"/>
      <c r="K48" s="183"/>
      <c r="L48" s="183"/>
      <c r="M48" s="183"/>
      <c r="N48" s="17"/>
      <c r="O48" s="17"/>
      <c r="P48" s="17"/>
      <c r="Q48" s="17"/>
      <c r="R48" s="17"/>
      <c r="S48" s="17"/>
      <c r="T48" s="17"/>
      <c r="U48" s="17"/>
      <c r="V48" s="17"/>
      <c r="W48" s="17"/>
      <c r="X48" s="17"/>
      <c r="Y48" s="17"/>
      <c r="Z48" s="17"/>
      <c r="AA48" s="17"/>
      <c r="AB48" s="19"/>
      <c r="AC48" s="17"/>
      <c r="AD48" s="17"/>
    </row>
    <row r="49" spans="1:58" ht="15" customHeight="1">
      <c r="A49" s="364" t="s">
        <v>331</v>
      </c>
      <c r="B49" s="365" t="s">
        <v>332</v>
      </c>
      <c r="C49" s="364" t="s">
        <v>364</v>
      </c>
      <c r="D49" s="364" t="s">
        <v>346</v>
      </c>
      <c r="E49" s="364" t="s">
        <v>347</v>
      </c>
      <c r="F49" s="364" t="s">
        <v>348</v>
      </c>
      <c r="G49" s="364" t="s">
        <v>349</v>
      </c>
      <c r="H49" s="366" t="s">
        <v>337</v>
      </c>
      <c r="I49" s="366" t="s">
        <v>1656</v>
      </c>
      <c r="J49" s="367" t="s">
        <v>1657</v>
      </c>
      <c r="K49" s="368" t="s">
        <v>338</v>
      </c>
      <c r="L49" s="369"/>
      <c r="M49" s="370"/>
      <c r="N49" s="143"/>
      <c r="O49" s="143"/>
      <c r="P49" s="143"/>
      <c r="Q49" s="143"/>
      <c r="R49" s="143"/>
      <c r="S49" s="143"/>
      <c r="T49" s="143"/>
      <c r="U49" s="143"/>
      <c r="V49" s="140"/>
      <c r="W49" s="140"/>
      <c r="X49" s="140"/>
      <c r="Y49" s="140"/>
      <c r="Z49" s="144"/>
      <c r="AA49" s="140"/>
      <c r="AB49" s="140"/>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row>
    <row r="50" spans="1:58" ht="14.25" customHeight="1">
      <c r="A50" s="356" t="s">
        <v>1653</v>
      </c>
      <c r="B50" s="356">
        <v>30</v>
      </c>
      <c r="C50" s="356" t="s">
        <v>1658</v>
      </c>
      <c r="D50" s="356" t="s">
        <v>54</v>
      </c>
      <c r="E50" s="356">
        <v>3</v>
      </c>
      <c r="F50" s="356">
        <v>6</v>
      </c>
      <c r="G50" s="356" t="s">
        <v>309</v>
      </c>
      <c r="H50" s="356" t="s">
        <v>1659</v>
      </c>
      <c r="I50" s="371">
        <v>0.5</v>
      </c>
      <c r="J50" s="372">
        <f t="shared" ref="J50:J53" si="2">F50*I50</f>
        <v>3</v>
      </c>
      <c r="K50" s="792"/>
      <c r="L50" s="699"/>
      <c r="M50" s="793"/>
      <c r="N50" s="17"/>
      <c r="O50" s="17"/>
      <c r="P50" s="17"/>
      <c r="Q50" s="17"/>
      <c r="R50" s="17"/>
      <c r="S50" s="17"/>
      <c r="T50" s="17"/>
      <c r="U50" s="17"/>
      <c r="V50" s="17"/>
      <c r="W50" s="17"/>
      <c r="X50" s="17"/>
      <c r="Y50" s="17"/>
      <c r="Z50" s="18"/>
      <c r="AA50" s="17"/>
      <c r="AB50" s="17"/>
    </row>
    <row r="51" spans="1:58" ht="14.25" customHeight="1">
      <c r="A51" s="358" t="s">
        <v>1653</v>
      </c>
      <c r="B51" s="358">
        <v>30</v>
      </c>
      <c r="C51" s="358" t="s">
        <v>1658</v>
      </c>
      <c r="D51" s="358" t="s">
        <v>54</v>
      </c>
      <c r="E51" s="358">
        <v>1</v>
      </c>
      <c r="F51" s="358">
        <v>2</v>
      </c>
      <c r="G51" s="358" t="s">
        <v>353</v>
      </c>
      <c r="H51" s="358" t="s">
        <v>1660</v>
      </c>
      <c r="I51" s="373">
        <v>0.5</v>
      </c>
      <c r="J51" s="372">
        <f t="shared" si="2"/>
        <v>1</v>
      </c>
      <c r="K51" s="699"/>
      <c r="L51" s="699"/>
      <c r="M51" s="793"/>
      <c r="N51" s="17"/>
      <c r="O51" s="17"/>
      <c r="P51" s="17"/>
      <c r="Q51" s="17"/>
      <c r="R51" s="17"/>
      <c r="S51" s="17"/>
      <c r="T51" s="17"/>
      <c r="U51" s="17"/>
      <c r="V51" s="17"/>
      <c r="W51" s="17"/>
      <c r="X51" s="17"/>
      <c r="Y51" s="17"/>
      <c r="Z51" s="18"/>
      <c r="AA51" s="17"/>
      <c r="AB51" s="17"/>
    </row>
    <row r="52" spans="1:58" ht="14.25" customHeight="1">
      <c r="A52" s="356" t="s">
        <v>1653</v>
      </c>
      <c r="B52" s="356">
        <v>30</v>
      </c>
      <c r="C52" s="356" t="s">
        <v>1658</v>
      </c>
      <c r="D52" s="356" t="s">
        <v>54</v>
      </c>
      <c r="E52" s="356">
        <v>1</v>
      </c>
      <c r="F52" s="356">
        <v>2</v>
      </c>
      <c r="G52" s="356" t="s">
        <v>353</v>
      </c>
      <c r="H52" s="356" t="s">
        <v>1661</v>
      </c>
      <c r="I52" s="371">
        <v>0.5</v>
      </c>
      <c r="J52" s="372">
        <f t="shared" si="2"/>
        <v>1</v>
      </c>
      <c r="K52" s="699"/>
      <c r="L52" s="699"/>
      <c r="M52" s="793"/>
      <c r="N52" s="17"/>
      <c r="O52" s="17"/>
      <c r="P52" s="17"/>
      <c r="Q52" s="17"/>
      <c r="R52" s="17"/>
      <c r="S52" s="17"/>
      <c r="T52" s="17"/>
      <c r="U52" s="17"/>
      <c r="V52" s="17"/>
      <c r="W52" s="17"/>
      <c r="X52" s="17"/>
      <c r="Y52" s="17"/>
      <c r="Z52" s="18"/>
      <c r="AA52" s="17"/>
      <c r="AB52" s="17"/>
    </row>
    <row r="53" spans="1:58" ht="14.25" customHeight="1">
      <c r="A53" s="374" t="s">
        <v>1653</v>
      </c>
      <c r="B53" s="374">
        <v>30</v>
      </c>
      <c r="C53" s="375" t="s">
        <v>1658</v>
      </c>
      <c r="D53" s="374" t="s">
        <v>54</v>
      </c>
      <c r="E53" s="374">
        <v>1</v>
      </c>
      <c r="F53" s="374">
        <v>2</v>
      </c>
      <c r="G53" s="376" t="s">
        <v>353</v>
      </c>
      <c r="H53" s="374" t="s">
        <v>1662</v>
      </c>
      <c r="I53" s="373">
        <v>0.5</v>
      </c>
      <c r="J53" s="372">
        <f t="shared" si="2"/>
        <v>1</v>
      </c>
      <c r="K53" s="794"/>
      <c r="L53" s="794"/>
      <c r="M53" s="795"/>
      <c r="N53" s="17"/>
      <c r="O53" s="17"/>
      <c r="P53" s="17"/>
      <c r="Q53" s="17"/>
      <c r="R53" s="17"/>
      <c r="S53" s="17"/>
      <c r="T53" s="17"/>
      <c r="U53" s="17"/>
      <c r="V53" s="17"/>
      <c r="W53" s="17"/>
      <c r="X53" s="17"/>
      <c r="Y53" s="17"/>
      <c r="Z53" s="18"/>
      <c r="AA53" s="17"/>
      <c r="AB53" s="17"/>
    </row>
    <row r="54" spans="1:58" ht="15.75" customHeight="1">
      <c r="A54" s="16"/>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row>
    <row r="55" spans="1:58" ht="15.75" customHeight="1">
      <c r="A55" s="16"/>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row>
    <row r="56" spans="1:58" ht="15.75" customHeight="1">
      <c r="A56" s="159" t="s">
        <v>357</v>
      </c>
      <c r="B56" s="554"/>
      <c r="C56" s="554"/>
      <c r="D56" s="554"/>
      <c r="E56" s="554"/>
      <c r="F56" s="554"/>
      <c r="G56" s="554"/>
      <c r="H56" s="554"/>
      <c r="I56" s="554"/>
      <c r="J56" s="17"/>
      <c r="K56" s="17"/>
      <c r="L56" s="17"/>
      <c r="M56" s="17"/>
      <c r="N56" s="17"/>
      <c r="O56" s="17"/>
      <c r="P56" s="17"/>
      <c r="Q56" s="17"/>
      <c r="R56" s="17"/>
      <c r="S56" s="17"/>
      <c r="T56" s="17"/>
      <c r="U56" s="17"/>
      <c r="V56" s="17"/>
      <c r="W56" s="17"/>
      <c r="X56" s="17"/>
      <c r="Y56" s="17"/>
      <c r="Z56" s="17"/>
      <c r="AA56" s="17"/>
      <c r="AB56" s="17"/>
      <c r="AC56" s="17"/>
      <c r="AD56" s="17"/>
    </row>
    <row r="57" spans="1:58" ht="15.75" customHeight="1">
      <c r="A57" s="160" t="s">
        <v>358</v>
      </c>
      <c r="B57" s="16" t="s">
        <v>359</v>
      </c>
      <c r="C57" s="16" t="s">
        <v>360</v>
      </c>
      <c r="D57" s="16" t="s">
        <v>361</v>
      </c>
      <c r="E57" s="16" t="s">
        <v>362</v>
      </c>
      <c r="F57" s="16" t="s">
        <v>363</v>
      </c>
      <c r="G57" s="16" t="s">
        <v>364</v>
      </c>
      <c r="H57" s="16" t="s">
        <v>335</v>
      </c>
      <c r="I57" s="16" t="s">
        <v>365</v>
      </c>
      <c r="J57" s="16" t="s">
        <v>366</v>
      </c>
      <c r="K57" s="714" t="s">
        <v>367</v>
      </c>
      <c r="L57" s="729"/>
      <c r="M57" s="730"/>
      <c r="N57" s="16"/>
      <c r="O57" s="17"/>
      <c r="P57" s="17"/>
      <c r="Q57" s="17"/>
      <c r="R57" s="17"/>
      <c r="S57" s="17"/>
      <c r="T57" s="17"/>
      <c r="U57" s="17"/>
      <c r="V57" s="17"/>
      <c r="W57" s="17"/>
      <c r="X57" s="17"/>
      <c r="Y57" s="17"/>
      <c r="Z57" s="17"/>
      <c r="AA57" s="17"/>
      <c r="AB57" s="17"/>
    </row>
    <row r="58" spans="1:58" ht="15.75" customHeight="1">
      <c r="A58" s="377" t="s">
        <v>1653</v>
      </c>
      <c r="B58" s="357" t="s">
        <v>97</v>
      </c>
      <c r="C58" s="357">
        <v>25</v>
      </c>
      <c r="D58" s="357">
        <v>3</v>
      </c>
      <c r="E58" s="357">
        <v>6</v>
      </c>
      <c r="F58" s="356">
        <v>150</v>
      </c>
      <c r="G58" s="357" t="s">
        <v>1658</v>
      </c>
      <c r="H58" s="357" t="s">
        <v>54</v>
      </c>
      <c r="I58" s="378" t="s">
        <v>342</v>
      </c>
      <c r="J58" s="356" t="s">
        <v>716</v>
      </c>
      <c r="K58" s="796" t="s">
        <v>1663</v>
      </c>
      <c r="L58" s="699"/>
      <c r="M58" s="724"/>
      <c r="N58" s="17"/>
      <c r="O58" s="17"/>
      <c r="P58" s="17"/>
      <c r="Q58" s="17"/>
      <c r="R58" s="17"/>
      <c r="S58" s="17"/>
      <c r="T58" s="17"/>
      <c r="U58" s="17"/>
      <c r="V58" s="17"/>
      <c r="W58" s="17"/>
      <c r="X58" s="17"/>
      <c r="Y58" s="17"/>
      <c r="Z58" s="17"/>
      <c r="AA58" s="17"/>
      <c r="AB58" s="17"/>
    </row>
    <row r="59" spans="1:58" ht="15.75" customHeight="1">
      <c r="A59" s="379" t="s">
        <v>1653</v>
      </c>
      <c r="B59" s="359" t="s">
        <v>97</v>
      </c>
      <c r="C59" s="359">
        <v>18</v>
      </c>
      <c r="D59" s="359">
        <v>3</v>
      </c>
      <c r="E59" s="359">
        <v>6</v>
      </c>
      <c r="F59" s="358">
        <v>108</v>
      </c>
      <c r="G59" s="359" t="s">
        <v>1658</v>
      </c>
      <c r="H59" s="359" t="s">
        <v>54</v>
      </c>
      <c r="I59" s="380" t="s">
        <v>342</v>
      </c>
      <c r="J59" s="358" t="s">
        <v>707</v>
      </c>
      <c r="K59" s="760"/>
      <c r="L59" s="699"/>
      <c r="M59" s="724"/>
      <c r="N59" s="17"/>
      <c r="O59" s="17"/>
      <c r="P59" s="17"/>
      <c r="Q59" s="17"/>
      <c r="R59" s="17"/>
      <c r="S59" s="17"/>
      <c r="T59" s="17"/>
      <c r="U59" s="17"/>
      <c r="V59" s="17"/>
      <c r="W59" s="17"/>
      <c r="X59" s="17"/>
      <c r="Y59" s="17"/>
      <c r="Z59" s="17"/>
      <c r="AA59" s="17"/>
      <c r="AB59" s="17"/>
    </row>
    <row r="60" spans="1:58" ht="14.25" customHeight="1">
      <c r="A60" s="377" t="s">
        <v>1653</v>
      </c>
      <c r="B60" s="357" t="s">
        <v>100</v>
      </c>
      <c r="C60" s="357">
        <v>25</v>
      </c>
      <c r="D60" s="357">
        <v>1</v>
      </c>
      <c r="E60" s="357">
        <v>3</v>
      </c>
      <c r="F60" s="356">
        <v>75</v>
      </c>
      <c r="G60" s="357" t="s">
        <v>1658</v>
      </c>
      <c r="H60" s="357" t="s">
        <v>54</v>
      </c>
      <c r="I60" s="378" t="s">
        <v>342</v>
      </c>
      <c r="J60" s="356" t="s">
        <v>716</v>
      </c>
      <c r="K60" s="760"/>
      <c r="L60" s="699"/>
      <c r="M60" s="724"/>
      <c r="N60" s="17"/>
      <c r="O60" s="17"/>
      <c r="P60" s="17"/>
      <c r="Q60" s="17"/>
      <c r="R60" s="17"/>
      <c r="S60" s="17"/>
      <c r="T60" s="17"/>
      <c r="U60" s="17"/>
      <c r="V60" s="17"/>
      <c r="W60" s="17"/>
      <c r="X60" s="17"/>
      <c r="Y60" s="17"/>
      <c r="Z60" s="17"/>
      <c r="AA60" s="17"/>
      <c r="AB60" s="17"/>
    </row>
    <row r="61" spans="1:58" ht="15.75" customHeight="1">
      <c r="A61" s="381" t="s">
        <v>1644</v>
      </c>
      <c r="B61" s="359" t="s">
        <v>105</v>
      </c>
      <c r="C61" s="359">
        <v>25</v>
      </c>
      <c r="D61" s="359">
        <v>2</v>
      </c>
      <c r="E61" s="359">
        <v>2.4</v>
      </c>
      <c r="F61" s="358">
        <v>60</v>
      </c>
      <c r="G61" s="359"/>
      <c r="H61" s="359" t="s">
        <v>52</v>
      </c>
      <c r="I61" s="380" t="s">
        <v>342</v>
      </c>
      <c r="J61" s="358" t="s">
        <v>716</v>
      </c>
      <c r="K61" s="760"/>
      <c r="L61" s="699"/>
      <c r="M61" s="724"/>
      <c r="N61" s="17"/>
      <c r="O61" s="17"/>
      <c r="P61" s="17"/>
      <c r="Q61" s="17"/>
      <c r="R61" s="17"/>
      <c r="S61" s="17"/>
      <c r="T61" s="17"/>
      <c r="U61" s="17"/>
      <c r="V61" s="17"/>
      <c r="W61" s="17"/>
      <c r="X61" s="17"/>
      <c r="Y61" s="17"/>
      <c r="Z61" s="17"/>
      <c r="AA61" s="17"/>
      <c r="AB61" s="17"/>
    </row>
    <row r="62" spans="1:58" ht="15.75" customHeight="1">
      <c r="A62" s="377" t="s">
        <v>1647</v>
      </c>
      <c r="B62" s="357" t="s">
        <v>105</v>
      </c>
      <c r="C62" s="357">
        <v>25</v>
      </c>
      <c r="D62" s="357">
        <v>2</v>
      </c>
      <c r="E62" s="357">
        <v>2.4</v>
      </c>
      <c r="F62" s="356">
        <v>60</v>
      </c>
      <c r="G62" s="357"/>
      <c r="H62" s="357" t="s">
        <v>52</v>
      </c>
      <c r="I62" s="378" t="s">
        <v>342</v>
      </c>
      <c r="J62" s="356" t="s">
        <v>716</v>
      </c>
      <c r="K62" s="760"/>
      <c r="L62" s="699"/>
      <c r="M62" s="724"/>
      <c r="N62" s="17"/>
      <c r="O62" s="17"/>
      <c r="P62" s="17"/>
      <c r="Q62" s="17"/>
      <c r="R62" s="17"/>
      <c r="S62" s="17"/>
      <c r="T62" s="17"/>
      <c r="U62" s="17"/>
      <c r="V62" s="17"/>
      <c r="W62" s="17"/>
      <c r="X62" s="17"/>
      <c r="Y62" s="17"/>
      <c r="Z62" s="17"/>
      <c r="AA62" s="17"/>
      <c r="AB62" s="17"/>
    </row>
    <row r="63" spans="1:58" ht="15.75" customHeight="1">
      <c r="A63" s="381" t="s">
        <v>1648</v>
      </c>
      <c r="B63" s="359" t="s">
        <v>105</v>
      </c>
      <c r="C63" s="359">
        <v>25</v>
      </c>
      <c r="D63" s="359">
        <v>2</v>
      </c>
      <c r="E63" s="359">
        <v>2.4</v>
      </c>
      <c r="F63" s="358">
        <v>60</v>
      </c>
      <c r="G63" s="359"/>
      <c r="H63" s="359" t="s">
        <v>52</v>
      </c>
      <c r="I63" s="380" t="s">
        <v>342</v>
      </c>
      <c r="J63" s="358" t="s">
        <v>716</v>
      </c>
      <c r="K63" s="760"/>
      <c r="L63" s="699"/>
      <c r="M63" s="724"/>
      <c r="N63" s="17"/>
      <c r="O63" s="17"/>
      <c r="P63" s="17"/>
      <c r="Q63" s="17"/>
      <c r="R63" s="17"/>
      <c r="S63" s="17"/>
      <c r="T63" s="17"/>
      <c r="U63" s="17"/>
      <c r="V63" s="17"/>
      <c r="W63" s="17"/>
      <c r="X63" s="17"/>
      <c r="Y63" s="17"/>
      <c r="Z63" s="17"/>
      <c r="AA63" s="17"/>
      <c r="AB63" s="17"/>
    </row>
    <row r="64" spans="1:58" ht="15.75" customHeight="1">
      <c r="A64" s="377" t="s">
        <v>1649</v>
      </c>
      <c r="B64" s="357" t="s">
        <v>105</v>
      </c>
      <c r="C64" s="357">
        <v>25</v>
      </c>
      <c r="D64" s="357">
        <v>2</v>
      </c>
      <c r="E64" s="357">
        <v>2.4</v>
      </c>
      <c r="F64" s="356">
        <v>60</v>
      </c>
      <c r="G64" s="357"/>
      <c r="H64" s="357" t="s">
        <v>52</v>
      </c>
      <c r="I64" s="378" t="s">
        <v>342</v>
      </c>
      <c r="J64" s="356" t="s">
        <v>716</v>
      </c>
      <c r="K64" s="760"/>
      <c r="L64" s="699"/>
      <c r="M64" s="724"/>
      <c r="N64" s="17"/>
      <c r="O64" s="17"/>
      <c r="P64" s="17"/>
      <c r="Q64" s="17"/>
      <c r="R64" s="17"/>
      <c r="S64" s="17"/>
      <c r="T64" s="17"/>
      <c r="U64" s="17"/>
      <c r="V64" s="17"/>
      <c r="W64" s="17"/>
      <c r="X64" s="17"/>
      <c r="Y64" s="17"/>
      <c r="Z64" s="17"/>
      <c r="AA64" s="17"/>
      <c r="AB64" s="17"/>
    </row>
    <row r="65" spans="1:30" ht="15.75" customHeight="1">
      <c r="A65" s="381" t="s">
        <v>1650</v>
      </c>
      <c r="B65" s="359" t="s">
        <v>105</v>
      </c>
      <c r="C65" s="359">
        <v>25</v>
      </c>
      <c r="D65" s="359">
        <v>2</v>
      </c>
      <c r="E65" s="359">
        <v>2.4</v>
      </c>
      <c r="F65" s="358">
        <v>60</v>
      </c>
      <c r="G65" s="359"/>
      <c r="H65" s="359" t="s">
        <v>52</v>
      </c>
      <c r="I65" s="380" t="s">
        <v>342</v>
      </c>
      <c r="J65" s="358" t="s">
        <v>716</v>
      </c>
      <c r="K65" s="760"/>
      <c r="L65" s="699"/>
      <c r="M65" s="724"/>
      <c r="N65" s="17"/>
      <c r="O65" s="17"/>
      <c r="P65" s="17"/>
      <c r="Q65" s="17"/>
      <c r="R65" s="17"/>
      <c r="S65" s="17"/>
      <c r="T65" s="17"/>
      <c r="U65" s="17"/>
      <c r="V65" s="17"/>
      <c r="W65" s="17"/>
      <c r="X65" s="17"/>
      <c r="Y65" s="17"/>
      <c r="Z65" s="17"/>
      <c r="AA65" s="17"/>
      <c r="AB65" s="17"/>
    </row>
    <row r="66" spans="1:30" ht="15.75" customHeight="1">
      <c r="A66" s="377" t="s">
        <v>1651</v>
      </c>
      <c r="B66" s="357" t="s">
        <v>105</v>
      </c>
      <c r="C66" s="357">
        <v>25</v>
      </c>
      <c r="D66" s="357">
        <v>2</v>
      </c>
      <c r="E66" s="357">
        <v>2.4</v>
      </c>
      <c r="F66" s="356">
        <v>60</v>
      </c>
      <c r="G66" s="357"/>
      <c r="H66" s="357" t="s">
        <v>52</v>
      </c>
      <c r="I66" s="378" t="s">
        <v>342</v>
      </c>
      <c r="J66" s="356" t="s">
        <v>716</v>
      </c>
      <c r="K66" s="760"/>
      <c r="L66" s="699"/>
      <c r="M66" s="724"/>
      <c r="N66" s="17"/>
      <c r="O66" s="17"/>
      <c r="P66" s="17"/>
      <c r="Q66" s="17"/>
      <c r="R66" s="17"/>
      <c r="S66" s="17"/>
      <c r="T66" s="17"/>
      <c r="U66" s="17"/>
      <c r="V66" s="17"/>
      <c r="W66" s="17"/>
      <c r="X66" s="17"/>
      <c r="Y66" s="17"/>
      <c r="Z66" s="17"/>
      <c r="AA66" s="17"/>
      <c r="AB66" s="17"/>
    </row>
    <row r="67" spans="1:30" ht="15.75" customHeight="1">
      <c r="A67" s="381" t="s">
        <v>1652</v>
      </c>
      <c r="B67" s="359" t="s">
        <v>105</v>
      </c>
      <c r="C67" s="359">
        <v>25</v>
      </c>
      <c r="D67" s="359">
        <v>2</v>
      </c>
      <c r="E67" s="359">
        <v>2.4</v>
      </c>
      <c r="F67" s="358">
        <v>60</v>
      </c>
      <c r="G67" s="359"/>
      <c r="H67" s="359" t="s">
        <v>52</v>
      </c>
      <c r="I67" s="380" t="s">
        <v>342</v>
      </c>
      <c r="J67" s="358" t="s">
        <v>716</v>
      </c>
      <c r="K67" s="760"/>
      <c r="L67" s="699"/>
      <c r="M67" s="724"/>
      <c r="N67" s="17"/>
      <c r="O67" s="17"/>
      <c r="P67" s="17"/>
      <c r="Q67" s="17"/>
      <c r="R67" s="17"/>
      <c r="S67" s="17"/>
      <c r="T67" s="17"/>
      <c r="U67" s="17"/>
      <c r="V67" s="17"/>
      <c r="W67" s="17"/>
      <c r="X67" s="17"/>
      <c r="Y67" s="17"/>
      <c r="Z67" s="17"/>
      <c r="AA67" s="17"/>
      <c r="AB67" s="17"/>
    </row>
    <row r="68" spans="1:30" ht="15.75" customHeight="1">
      <c r="A68" s="377" t="s">
        <v>1664</v>
      </c>
      <c r="B68" s="357" t="s">
        <v>109</v>
      </c>
      <c r="C68" s="357">
        <v>25</v>
      </c>
      <c r="D68" s="357">
        <v>2</v>
      </c>
      <c r="E68" s="357">
        <v>4</v>
      </c>
      <c r="F68" s="356">
        <v>100</v>
      </c>
      <c r="G68" s="357" t="s">
        <v>1665</v>
      </c>
      <c r="H68" s="357" t="s">
        <v>54</v>
      </c>
      <c r="I68" s="378" t="s">
        <v>342</v>
      </c>
      <c r="J68" s="356" t="s">
        <v>1666</v>
      </c>
      <c r="K68" s="760"/>
      <c r="L68" s="699"/>
      <c r="M68" s="724"/>
      <c r="N68" s="17"/>
      <c r="O68" s="17"/>
      <c r="P68" s="17"/>
      <c r="Q68" s="17"/>
      <c r="R68" s="17"/>
      <c r="S68" s="17"/>
      <c r="T68" s="17"/>
      <c r="U68" s="17"/>
      <c r="V68" s="17"/>
      <c r="W68" s="17"/>
      <c r="X68" s="17"/>
      <c r="Y68" s="17"/>
      <c r="Z68" s="17"/>
      <c r="AA68" s="17"/>
      <c r="AB68" s="17"/>
    </row>
    <row r="69" spans="1:30" ht="15.75" customHeight="1">
      <c r="A69" s="381" t="s">
        <v>1667</v>
      </c>
      <c r="B69" s="359" t="s">
        <v>105</v>
      </c>
      <c r="C69" s="359">
        <v>43</v>
      </c>
      <c r="D69" s="359">
        <v>1</v>
      </c>
      <c r="E69" s="359">
        <v>1</v>
      </c>
      <c r="F69" s="358">
        <v>43</v>
      </c>
      <c r="G69" s="359" t="s">
        <v>582</v>
      </c>
      <c r="H69" s="359" t="s">
        <v>52</v>
      </c>
      <c r="I69" s="380" t="s">
        <v>342</v>
      </c>
      <c r="J69" s="358"/>
      <c r="K69" s="760"/>
      <c r="L69" s="699"/>
      <c r="M69" s="724"/>
      <c r="N69" s="17"/>
      <c r="O69" s="17"/>
      <c r="P69" s="17"/>
      <c r="Q69" s="17"/>
      <c r="R69" s="17"/>
      <c r="S69" s="17"/>
      <c r="T69" s="17"/>
      <c r="U69" s="17"/>
      <c r="V69" s="17"/>
      <c r="W69" s="17"/>
      <c r="X69" s="17"/>
      <c r="Y69" s="17"/>
      <c r="Z69" s="17"/>
      <c r="AA69" s="17"/>
      <c r="AB69" s="17"/>
    </row>
    <row r="70" spans="1:30" ht="15.75" customHeight="1">
      <c r="A70" s="377" t="s">
        <v>1668</v>
      </c>
      <c r="B70" s="357" t="s">
        <v>109</v>
      </c>
      <c r="C70" s="357">
        <v>18</v>
      </c>
      <c r="D70" s="357">
        <v>1</v>
      </c>
      <c r="E70" s="357">
        <v>4</v>
      </c>
      <c r="F70" s="356">
        <v>76</v>
      </c>
      <c r="G70" s="357" t="s">
        <v>1665</v>
      </c>
      <c r="H70" s="357" t="s">
        <v>54</v>
      </c>
      <c r="I70" s="378" t="s">
        <v>342</v>
      </c>
      <c r="J70" s="356" t="s">
        <v>1669</v>
      </c>
      <c r="K70" s="760"/>
      <c r="L70" s="699"/>
      <c r="M70" s="724"/>
      <c r="N70" s="17"/>
      <c r="O70" s="17"/>
      <c r="P70" s="17"/>
      <c r="Q70" s="17"/>
      <c r="R70" s="17"/>
      <c r="S70" s="17"/>
      <c r="T70" s="17"/>
      <c r="U70" s="17"/>
      <c r="V70" s="17"/>
      <c r="W70" s="17"/>
      <c r="X70" s="17"/>
      <c r="Y70" s="17"/>
      <c r="Z70" s="17"/>
      <c r="AA70" s="17"/>
      <c r="AB70" s="17"/>
    </row>
    <row r="71" spans="1:30" ht="15.75" customHeight="1">
      <c r="A71" s="359" t="s">
        <v>1670</v>
      </c>
      <c r="B71" s="359" t="s">
        <v>105</v>
      </c>
      <c r="C71" s="359">
        <v>18</v>
      </c>
      <c r="D71" s="359">
        <v>1</v>
      </c>
      <c r="E71" s="359">
        <v>1.5</v>
      </c>
      <c r="F71" s="358">
        <v>27</v>
      </c>
      <c r="G71" s="382"/>
      <c r="H71" s="359" t="s">
        <v>52</v>
      </c>
      <c r="I71" s="380" t="s">
        <v>342</v>
      </c>
      <c r="J71" s="358" t="s">
        <v>707</v>
      </c>
      <c r="K71" s="760"/>
      <c r="L71" s="699"/>
      <c r="M71" s="724"/>
      <c r="N71" s="17"/>
      <c r="O71" s="17"/>
      <c r="P71" s="17"/>
      <c r="Q71" s="17"/>
      <c r="R71" s="17"/>
      <c r="S71" s="17"/>
      <c r="T71" s="17"/>
      <c r="U71" s="17"/>
      <c r="V71" s="17"/>
      <c r="W71" s="17"/>
      <c r="X71" s="17"/>
      <c r="Y71" s="17"/>
      <c r="Z71" s="17"/>
      <c r="AA71" s="17"/>
      <c r="AB71" s="17"/>
    </row>
    <row r="72" spans="1:30" ht="15.75" customHeight="1">
      <c r="A72" s="377" t="s">
        <v>1671</v>
      </c>
      <c r="B72" s="357" t="s">
        <v>105</v>
      </c>
      <c r="C72" s="357">
        <v>18</v>
      </c>
      <c r="D72" s="357">
        <v>1</v>
      </c>
      <c r="E72" s="357">
        <v>1.5</v>
      </c>
      <c r="F72" s="356">
        <v>27</v>
      </c>
      <c r="G72" s="357"/>
      <c r="H72" s="357" t="s">
        <v>52</v>
      </c>
      <c r="I72" s="378" t="s">
        <v>342</v>
      </c>
      <c r="J72" s="356" t="s">
        <v>707</v>
      </c>
      <c r="K72" s="760"/>
      <c r="L72" s="699"/>
      <c r="M72" s="724"/>
      <c r="N72" s="17"/>
      <c r="O72" s="17"/>
      <c r="P72" s="17"/>
      <c r="Q72" s="17"/>
      <c r="R72" s="17"/>
      <c r="S72" s="17"/>
      <c r="T72" s="17"/>
      <c r="U72" s="17"/>
      <c r="V72" s="17"/>
      <c r="W72" s="17"/>
      <c r="X72" s="17"/>
      <c r="Y72" s="17"/>
      <c r="Z72" s="17"/>
      <c r="AA72" s="17"/>
      <c r="AB72" s="17"/>
    </row>
    <row r="73" spans="1:30" ht="15.75" customHeight="1">
      <c r="A73" s="358" t="s">
        <v>1672</v>
      </c>
      <c r="B73" s="359" t="s">
        <v>105</v>
      </c>
      <c r="C73" s="359">
        <v>18</v>
      </c>
      <c r="D73" s="359">
        <v>1</v>
      </c>
      <c r="E73" s="359">
        <v>1.5</v>
      </c>
      <c r="F73" s="358">
        <v>27</v>
      </c>
      <c r="G73" s="359"/>
      <c r="H73" s="359" t="s">
        <v>52</v>
      </c>
      <c r="I73" s="380" t="s">
        <v>342</v>
      </c>
      <c r="J73" s="358" t="s">
        <v>707</v>
      </c>
      <c r="K73" s="760"/>
      <c r="L73" s="699"/>
      <c r="M73" s="724"/>
      <c r="N73" s="17"/>
      <c r="O73" s="17"/>
      <c r="P73" s="17"/>
      <c r="Q73" s="17"/>
      <c r="R73" s="17"/>
      <c r="S73" s="17"/>
      <c r="T73" s="17"/>
      <c r="U73" s="17"/>
      <c r="V73" s="17"/>
      <c r="W73" s="17"/>
      <c r="X73" s="17"/>
      <c r="Y73" s="17"/>
      <c r="Z73" s="17"/>
      <c r="AA73" s="17"/>
      <c r="AB73" s="17"/>
    </row>
    <row r="74" spans="1:30" ht="15.75" customHeight="1">
      <c r="A74" s="357" t="s">
        <v>1673</v>
      </c>
      <c r="B74" s="357" t="s">
        <v>105</v>
      </c>
      <c r="C74" s="357">
        <v>18</v>
      </c>
      <c r="D74" s="357">
        <v>1</v>
      </c>
      <c r="E74" s="357">
        <v>1.5</v>
      </c>
      <c r="F74" s="356">
        <v>27</v>
      </c>
      <c r="G74" s="357"/>
      <c r="H74" s="357" t="s">
        <v>52</v>
      </c>
      <c r="I74" s="378" t="s">
        <v>342</v>
      </c>
      <c r="J74" s="356"/>
      <c r="K74" s="761"/>
      <c r="L74" s="717"/>
      <c r="M74" s="727"/>
      <c r="N74" s="17"/>
      <c r="O74" s="17"/>
      <c r="P74" s="17"/>
      <c r="Q74" s="17"/>
      <c r="R74" s="17"/>
      <c r="S74" s="17"/>
      <c r="T74" s="17"/>
      <c r="U74" s="17"/>
      <c r="V74" s="17"/>
      <c r="W74" s="17"/>
      <c r="X74" s="17"/>
      <c r="Y74" s="17"/>
      <c r="Z74" s="17"/>
      <c r="AA74" s="17"/>
      <c r="AB74" s="17"/>
    </row>
    <row r="75" spans="1:30"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row>
    <row r="76" spans="1:30" ht="15" customHeight="1">
      <c r="A76" s="560" t="s">
        <v>382</v>
      </c>
      <c r="B76" s="17"/>
      <c r="C76" s="17"/>
      <c r="D76" s="17"/>
      <c r="E76" s="17"/>
      <c r="F76" s="17"/>
      <c r="G76" s="383"/>
      <c r="H76" s="17"/>
      <c r="I76" s="384"/>
      <c r="J76" s="385"/>
      <c r="K76" s="169"/>
      <c r="L76" s="169"/>
      <c r="M76" s="17"/>
      <c r="N76" s="17"/>
      <c r="O76" s="17"/>
      <c r="P76" s="17"/>
      <c r="Q76" s="17"/>
      <c r="R76" s="17"/>
      <c r="S76" s="17"/>
      <c r="T76" s="17"/>
      <c r="U76" s="17"/>
      <c r="V76" s="17"/>
      <c r="W76" s="17"/>
      <c r="X76" s="17"/>
      <c r="Y76" s="17"/>
      <c r="Z76" s="17"/>
      <c r="AA76" s="17"/>
      <c r="AB76" s="17"/>
      <c r="AC76" s="17"/>
      <c r="AD76" s="17"/>
    </row>
    <row r="77" spans="1:30" ht="15.75" customHeight="1">
      <c r="A77" s="170" t="s">
        <v>358</v>
      </c>
      <c r="B77" s="161" t="s">
        <v>383</v>
      </c>
      <c r="C77" s="161" t="s">
        <v>384</v>
      </c>
      <c r="D77" s="161" t="s">
        <v>385</v>
      </c>
      <c r="E77" s="161" t="s">
        <v>386</v>
      </c>
      <c r="F77" s="161" t="s">
        <v>387</v>
      </c>
      <c r="G77" s="161" t="s">
        <v>388</v>
      </c>
      <c r="H77" s="161" t="s">
        <v>365</v>
      </c>
      <c r="I77" s="16" t="s">
        <v>389</v>
      </c>
      <c r="J77" s="728" t="s">
        <v>390</v>
      </c>
      <c r="K77" s="729"/>
      <c r="L77" s="729"/>
      <c r="M77" s="729"/>
      <c r="N77" s="730"/>
      <c r="O77" s="712" t="s">
        <v>322</v>
      </c>
      <c r="P77" s="713"/>
      <c r="Q77" s="17"/>
      <c r="R77" s="17"/>
      <c r="S77" s="17"/>
      <c r="T77" s="17"/>
      <c r="U77" s="17"/>
      <c r="V77" s="17"/>
      <c r="W77" s="17"/>
      <c r="X77" s="17"/>
      <c r="Y77" s="17"/>
      <c r="Z77" s="17"/>
      <c r="AA77" s="17"/>
    </row>
    <row r="78" spans="1:30" ht="15.75" customHeight="1">
      <c r="A78" s="377" t="s">
        <v>1674</v>
      </c>
      <c r="B78" s="356" t="s">
        <v>92</v>
      </c>
      <c r="C78" s="356" t="s">
        <v>399</v>
      </c>
      <c r="D78" s="357">
        <v>1.2</v>
      </c>
      <c r="E78" s="360">
        <v>25</v>
      </c>
      <c r="F78" s="356">
        <v>30</v>
      </c>
      <c r="G78" s="360">
        <v>1</v>
      </c>
      <c r="H78" s="255" t="s">
        <v>825</v>
      </c>
      <c r="I78" s="255" t="s">
        <v>1675</v>
      </c>
      <c r="J78" s="787" t="s">
        <v>1676</v>
      </c>
      <c r="K78" s="699"/>
      <c r="L78" s="699"/>
      <c r="M78" s="699"/>
      <c r="N78" s="724"/>
      <c r="O78" s="732" t="s">
        <v>395</v>
      </c>
      <c r="P78" s="733"/>
      <c r="Q78" s="17"/>
      <c r="R78" s="17"/>
      <c r="S78" s="17"/>
      <c r="T78" s="17"/>
      <c r="U78" s="17"/>
      <c r="V78" s="17"/>
      <c r="W78" s="17"/>
      <c r="X78" s="17"/>
      <c r="Y78" s="17"/>
      <c r="Z78" s="17"/>
      <c r="AA78" s="17"/>
    </row>
    <row r="79" spans="1:30" ht="15.75" customHeight="1">
      <c r="A79" s="358" t="s">
        <v>1677</v>
      </c>
      <c r="B79" s="358" t="s">
        <v>92</v>
      </c>
      <c r="C79" s="358" t="s">
        <v>399</v>
      </c>
      <c r="D79" s="359">
        <v>1.2</v>
      </c>
      <c r="E79" s="361">
        <v>25</v>
      </c>
      <c r="F79" s="358">
        <v>30</v>
      </c>
      <c r="G79" s="361">
        <v>3</v>
      </c>
      <c r="H79" s="256" t="s">
        <v>825</v>
      </c>
      <c r="I79" s="256" t="s">
        <v>1675</v>
      </c>
      <c r="J79" s="725"/>
      <c r="K79" s="699"/>
      <c r="L79" s="699"/>
      <c r="M79" s="699"/>
      <c r="N79" s="724"/>
      <c r="O79" s="725"/>
      <c r="P79" s="699"/>
      <c r="Q79" s="17"/>
      <c r="R79" s="17"/>
      <c r="S79" s="17"/>
      <c r="T79" s="17"/>
      <c r="U79" s="17"/>
      <c r="V79" s="17"/>
      <c r="W79" s="17"/>
      <c r="X79" s="17"/>
      <c r="Y79" s="17"/>
      <c r="Z79" s="17"/>
      <c r="AA79" s="17"/>
    </row>
    <row r="80" spans="1:30" ht="15.75" customHeight="1">
      <c r="A80" s="356" t="s">
        <v>1678</v>
      </c>
      <c r="B80" s="356" t="s">
        <v>92</v>
      </c>
      <c r="C80" s="356" t="s">
        <v>397</v>
      </c>
      <c r="D80" s="357">
        <v>1.2</v>
      </c>
      <c r="E80" s="360">
        <v>25</v>
      </c>
      <c r="F80" s="356">
        <v>30</v>
      </c>
      <c r="G80" s="360">
        <v>1</v>
      </c>
      <c r="H80" s="255" t="s">
        <v>825</v>
      </c>
      <c r="I80" s="255" t="s">
        <v>1675</v>
      </c>
      <c r="J80" s="725"/>
      <c r="K80" s="699"/>
      <c r="L80" s="699"/>
      <c r="M80" s="699"/>
      <c r="N80" s="724"/>
      <c r="O80" s="725"/>
      <c r="P80" s="699"/>
      <c r="Q80" s="17"/>
      <c r="R80" s="17"/>
      <c r="S80" s="17"/>
      <c r="T80" s="17"/>
      <c r="U80" s="17"/>
      <c r="V80" s="17"/>
      <c r="W80" s="17"/>
      <c r="X80" s="17"/>
      <c r="Y80" s="17"/>
      <c r="Z80" s="17"/>
      <c r="AA80" s="17"/>
    </row>
    <row r="81" spans="1:30" ht="15.75" customHeight="1">
      <c r="A81" s="381" t="s">
        <v>1679</v>
      </c>
      <c r="B81" s="358" t="s">
        <v>92</v>
      </c>
      <c r="C81" s="358" t="s">
        <v>400</v>
      </c>
      <c r="D81" s="359">
        <v>1.2</v>
      </c>
      <c r="E81" s="361">
        <v>25</v>
      </c>
      <c r="F81" s="358">
        <v>30</v>
      </c>
      <c r="G81" s="361">
        <v>1</v>
      </c>
      <c r="H81" s="256" t="s">
        <v>825</v>
      </c>
      <c r="I81" s="256" t="s">
        <v>1675</v>
      </c>
      <c r="J81" s="725"/>
      <c r="K81" s="699"/>
      <c r="L81" s="699"/>
      <c r="M81" s="699"/>
      <c r="N81" s="724"/>
      <c r="O81" s="725"/>
      <c r="P81" s="699"/>
      <c r="Q81" s="17"/>
      <c r="R81" s="17"/>
      <c r="S81" s="17"/>
      <c r="T81" s="17"/>
      <c r="U81" s="17"/>
      <c r="V81" s="17"/>
      <c r="W81" s="17"/>
      <c r="X81" s="17"/>
      <c r="Y81" s="17"/>
      <c r="Z81" s="17"/>
      <c r="AA81" s="17"/>
    </row>
    <row r="82" spans="1:30" ht="15.75" customHeight="1">
      <c r="A82" s="356" t="s">
        <v>1680</v>
      </c>
      <c r="B82" s="356" t="s">
        <v>87</v>
      </c>
      <c r="C82" s="356" t="s">
        <v>397</v>
      </c>
      <c r="D82" s="357">
        <v>1.5</v>
      </c>
      <c r="E82" s="360">
        <v>14</v>
      </c>
      <c r="F82" s="356">
        <v>21</v>
      </c>
      <c r="G82" s="360">
        <v>2</v>
      </c>
      <c r="H82" s="255" t="s">
        <v>393</v>
      </c>
      <c r="I82" s="255"/>
      <c r="J82" s="725"/>
      <c r="K82" s="699"/>
      <c r="L82" s="699"/>
      <c r="M82" s="699"/>
      <c r="N82" s="724"/>
      <c r="O82" s="725"/>
      <c r="P82" s="699"/>
      <c r="Q82" s="17"/>
      <c r="R82" s="17"/>
      <c r="S82" s="17"/>
      <c r="T82" s="17"/>
      <c r="U82" s="17"/>
      <c r="V82" s="17"/>
      <c r="W82" s="17"/>
      <c r="X82" s="17"/>
      <c r="Y82" s="17"/>
      <c r="Z82" s="17"/>
      <c r="AA82" s="17"/>
    </row>
    <row r="83" spans="1:30" ht="15.75" customHeight="1">
      <c r="A83" s="381" t="s">
        <v>1681</v>
      </c>
      <c r="B83" s="358" t="s">
        <v>87</v>
      </c>
      <c r="C83" s="358" t="s">
        <v>397</v>
      </c>
      <c r="D83" s="359">
        <v>1.5</v>
      </c>
      <c r="E83" s="361">
        <v>4</v>
      </c>
      <c r="F83" s="358">
        <v>6</v>
      </c>
      <c r="G83" s="361">
        <v>5</v>
      </c>
      <c r="H83" s="256" t="s">
        <v>393</v>
      </c>
      <c r="I83" s="256"/>
      <c r="J83" s="725"/>
      <c r="K83" s="699"/>
      <c r="L83" s="699"/>
      <c r="M83" s="699"/>
      <c r="N83" s="724"/>
      <c r="O83" s="725"/>
      <c r="P83" s="699"/>
      <c r="Q83" s="17"/>
      <c r="R83" s="17"/>
      <c r="S83" s="17"/>
      <c r="T83" s="17"/>
      <c r="U83" s="17"/>
      <c r="V83" s="17"/>
      <c r="W83" s="17"/>
      <c r="X83" s="17"/>
      <c r="Y83" s="17"/>
      <c r="Z83" s="17"/>
      <c r="AA83" s="17"/>
    </row>
    <row r="84" spans="1:30" ht="15.75" customHeight="1">
      <c r="A84" s="356" t="s">
        <v>1682</v>
      </c>
      <c r="B84" s="356" t="s">
        <v>80</v>
      </c>
      <c r="C84" s="356" t="s">
        <v>397</v>
      </c>
      <c r="D84" s="357">
        <v>1.5</v>
      </c>
      <c r="E84" s="360">
        <v>2</v>
      </c>
      <c r="F84" s="356">
        <v>3</v>
      </c>
      <c r="G84" s="360">
        <v>5</v>
      </c>
      <c r="H84" s="255" t="s">
        <v>393</v>
      </c>
      <c r="I84" s="255"/>
      <c r="J84" s="725"/>
      <c r="K84" s="699"/>
      <c r="L84" s="699"/>
      <c r="M84" s="699"/>
      <c r="N84" s="724"/>
      <c r="O84" s="725"/>
      <c r="P84" s="699"/>
      <c r="Q84" s="17"/>
      <c r="R84" s="17"/>
      <c r="S84" s="17"/>
      <c r="T84" s="17"/>
      <c r="U84" s="17"/>
      <c r="V84" s="17"/>
      <c r="W84" s="17"/>
      <c r="X84" s="17"/>
      <c r="Y84" s="17"/>
      <c r="Z84" s="17"/>
      <c r="AA84" s="17"/>
    </row>
    <row r="85" spans="1:30" ht="15.75" customHeight="1">
      <c r="A85" s="381" t="s">
        <v>1683</v>
      </c>
      <c r="B85" s="358" t="s">
        <v>92</v>
      </c>
      <c r="C85" s="358" t="s">
        <v>400</v>
      </c>
      <c r="D85" s="359">
        <v>1.5</v>
      </c>
      <c r="E85" s="361">
        <v>23</v>
      </c>
      <c r="F85" s="358">
        <v>34.5</v>
      </c>
      <c r="G85" s="361">
        <v>1</v>
      </c>
      <c r="H85" s="386">
        <v>22.5</v>
      </c>
      <c r="I85" s="256"/>
      <c r="J85" s="725"/>
      <c r="K85" s="699"/>
      <c r="L85" s="699"/>
      <c r="M85" s="699"/>
      <c r="N85" s="724"/>
      <c r="O85" s="725"/>
      <c r="P85" s="699"/>
      <c r="Q85" s="17"/>
      <c r="R85" s="17"/>
      <c r="S85" s="17"/>
      <c r="T85" s="17"/>
      <c r="U85" s="17"/>
      <c r="V85" s="17"/>
      <c r="W85" s="17"/>
      <c r="X85" s="17"/>
      <c r="Y85" s="17"/>
      <c r="Z85" s="17"/>
      <c r="AA85" s="17"/>
    </row>
    <row r="86" spans="1:30" ht="15.75" customHeight="1">
      <c r="A86" s="356" t="s">
        <v>1684</v>
      </c>
      <c r="B86" s="356" t="s">
        <v>92</v>
      </c>
      <c r="C86" s="356" t="s">
        <v>400</v>
      </c>
      <c r="D86" s="357">
        <v>1.5</v>
      </c>
      <c r="E86" s="360">
        <v>23</v>
      </c>
      <c r="F86" s="356">
        <v>34.5</v>
      </c>
      <c r="G86" s="360">
        <v>3</v>
      </c>
      <c r="H86" s="387">
        <v>22.5</v>
      </c>
      <c r="I86" s="255"/>
      <c r="J86" s="725"/>
      <c r="K86" s="699"/>
      <c r="L86" s="699"/>
      <c r="M86" s="699"/>
      <c r="N86" s="724"/>
      <c r="O86" s="725"/>
      <c r="P86" s="699"/>
      <c r="Q86" s="17"/>
      <c r="R86" s="17"/>
      <c r="S86" s="17"/>
      <c r="T86" s="17"/>
      <c r="U86" s="17"/>
      <c r="V86" s="17"/>
      <c r="W86" s="17"/>
      <c r="X86" s="17"/>
      <c r="Y86" s="17"/>
      <c r="Z86" s="17"/>
      <c r="AA86" s="17"/>
    </row>
    <row r="87" spans="1:30" ht="15.75" customHeight="1">
      <c r="A87" s="358" t="s">
        <v>1667</v>
      </c>
      <c r="B87" s="358" t="s">
        <v>89</v>
      </c>
      <c r="C87" s="358" t="s">
        <v>396</v>
      </c>
      <c r="D87" s="359">
        <v>1</v>
      </c>
      <c r="E87" s="361">
        <v>43</v>
      </c>
      <c r="F87" s="358">
        <v>43</v>
      </c>
      <c r="G87" s="361">
        <v>5</v>
      </c>
      <c r="H87" s="256" t="s">
        <v>393</v>
      </c>
      <c r="I87" s="256"/>
      <c r="J87" s="725"/>
      <c r="K87" s="699"/>
      <c r="L87" s="699"/>
      <c r="M87" s="699"/>
      <c r="N87" s="724"/>
      <c r="O87" s="725"/>
      <c r="P87" s="699"/>
      <c r="Q87" s="17"/>
      <c r="R87" s="17"/>
      <c r="S87" s="17"/>
      <c r="T87" s="17"/>
      <c r="U87" s="17"/>
      <c r="V87" s="17"/>
      <c r="W87" s="17"/>
      <c r="X87" s="17"/>
      <c r="Y87" s="17"/>
      <c r="Z87" s="17"/>
      <c r="AA87" s="17"/>
    </row>
    <row r="88" spans="1:30" ht="15.75" customHeight="1">
      <c r="A88" s="167"/>
      <c r="B88" s="17"/>
      <c r="C88" s="557"/>
      <c r="D88" s="558"/>
      <c r="E88" s="556"/>
      <c r="F88" s="555">
        <f>Skeuvel!$D88*Skeuvel!$E88</f>
        <v>0</v>
      </c>
      <c r="G88" s="556"/>
      <c r="H88" s="557" t="str">
        <f>IF(Skeuvel!$B88= "","-",IF(Skeuvel!$B88= "External","Specify location tariff", "Campus buy-off"))</f>
        <v>-</v>
      </c>
      <c r="I88" s="561"/>
      <c r="J88" s="726"/>
      <c r="K88" s="717"/>
      <c r="L88" s="717"/>
      <c r="M88" s="717"/>
      <c r="N88" s="727"/>
      <c r="O88" s="725"/>
      <c r="P88" s="699"/>
      <c r="Q88" s="17"/>
      <c r="R88" s="17"/>
      <c r="S88" s="17"/>
      <c r="T88" s="17"/>
      <c r="U88" s="17"/>
      <c r="V88" s="17"/>
      <c r="W88" s="17"/>
      <c r="X88" s="17"/>
      <c r="Y88" s="17"/>
      <c r="Z88" s="17"/>
      <c r="AA88" s="17"/>
    </row>
    <row r="89" spans="1:30" ht="15.75" customHeight="1">
      <c r="A89" s="16"/>
      <c r="B89" s="17"/>
      <c r="C89" s="17"/>
      <c r="D89" s="17"/>
      <c r="E89" s="17"/>
      <c r="F89" s="17"/>
      <c r="G89" s="17"/>
      <c r="H89" s="17"/>
      <c r="I89" s="17"/>
      <c r="J89" s="17"/>
      <c r="K89" s="17"/>
      <c r="L89" s="17"/>
      <c r="M89" s="17"/>
      <c r="N89" s="17"/>
      <c r="O89" s="17">
        <v>0</v>
      </c>
      <c r="P89" s="17"/>
      <c r="Q89" s="17"/>
      <c r="R89" s="17"/>
      <c r="S89" s="17"/>
      <c r="T89" s="17"/>
      <c r="U89" s="17"/>
      <c r="V89" s="17"/>
      <c r="W89" s="17"/>
      <c r="X89" s="17"/>
      <c r="Y89" s="17"/>
      <c r="Z89" s="17"/>
      <c r="AA89" s="17"/>
      <c r="AB89" s="17"/>
      <c r="AC89" s="17"/>
      <c r="AD89" s="17"/>
    </row>
    <row r="90" spans="1:30" ht="15.75" customHeight="1">
      <c r="A90" s="16"/>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row>
    <row r="91" spans="1:30" ht="15.75" customHeight="1">
      <c r="A91" s="560" t="s">
        <v>404</v>
      </c>
      <c r="B91" s="17"/>
      <c r="C91" s="180"/>
      <c r="D91" s="85"/>
      <c r="E91" s="85"/>
      <c r="F91" s="85"/>
      <c r="G91" s="85"/>
      <c r="H91" s="85"/>
      <c r="I91" s="85"/>
      <c r="J91" s="85"/>
      <c r="K91" s="85"/>
      <c r="L91" s="181"/>
      <c r="M91" s="169"/>
      <c r="N91" s="17"/>
      <c r="O91" s="17"/>
      <c r="P91" s="17"/>
      <c r="Q91" s="17"/>
      <c r="R91" s="17"/>
      <c r="S91" s="17"/>
      <c r="T91" s="17"/>
      <c r="U91" s="17"/>
      <c r="V91" s="17"/>
      <c r="W91" s="17"/>
      <c r="X91" s="17"/>
      <c r="Y91" s="17"/>
      <c r="Z91" s="17"/>
      <c r="AA91" s="17"/>
      <c r="AB91" s="17"/>
      <c r="AC91" s="17"/>
      <c r="AD91" s="17"/>
    </row>
    <row r="92" spans="1:30" ht="15" customHeight="1">
      <c r="A92" s="244" t="s">
        <v>405</v>
      </c>
      <c r="B92" s="244" t="s">
        <v>406</v>
      </c>
      <c r="C92" s="244" t="s">
        <v>407</v>
      </c>
      <c r="D92" s="244" t="s">
        <v>408</v>
      </c>
      <c r="E92" s="244" t="s">
        <v>409</v>
      </c>
      <c r="F92" s="244" t="s">
        <v>410</v>
      </c>
      <c r="G92" s="244" t="s">
        <v>389</v>
      </c>
      <c r="H92" s="714" t="s">
        <v>390</v>
      </c>
      <c r="I92" s="715"/>
      <c r="J92" s="712" t="s">
        <v>322</v>
      </c>
      <c r="K92" s="713"/>
      <c r="L92" s="17"/>
      <c r="M92" s="17"/>
      <c r="N92" s="17"/>
      <c r="O92" s="17"/>
      <c r="P92" s="163"/>
      <c r="Q92" s="16"/>
      <c r="R92" s="17"/>
      <c r="S92" s="182"/>
      <c r="T92" s="17"/>
      <c r="U92" s="17"/>
      <c r="V92" s="17"/>
      <c r="W92" s="20">
        <f>SUM(F93:F106)</f>
        <v>350.84</v>
      </c>
      <c r="X92" s="17"/>
      <c r="Y92" s="17"/>
      <c r="Z92" s="17"/>
      <c r="AA92" s="17"/>
      <c r="AB92" s="17"/>
    </row>
    <row r="93" spans="1:30" ht="14.25" customHeight="1">
      <c r="A93" s="192" t="s">
        <v>1685</v>
      </c>
      <c r="B93" s="192" t="s">
        <v>508</v>
      </c>
      <c r="C93" s="214" t="s">
        <v>1686</v>
      </c>
      <c r="D93" s="224" t="s">
        <v>1687</v>
      </c>
      <c r="E93" s="222">
        <v>9</v>
      </c>
      <c r="F93" s="388">
        <v>108</v>
      </c>
      <c r="G93" s="389"/>
      <c r="H93" s="716"/>
      <c r="I93" s="699"/>
      <c r="J93" s="718" t="s">
        <v>413</v>
      </c>
      <c r="K93" s="713"/>
      <c r="L93" s="17"/>
      <c r="M93" s="17"/>
      <c r="N93" s="17"/>
      <c r="O93" s="17"/>
      <c r="P93" s="17"/>
      <c r="Q93" s="187"/>
      <c r="R93" s="17"/>
      <c r="S93" s="17"/>
      <c r="T93" s="17"/>
      <c r="U93" s="17"/>
      <c r="V93" s="17"/>
      <c r="W93" s="17"/>
      <c r="X93" s="17"/>
      <c r="Y93" s="17"/>
      <c r="Z93" s="17"/>
      <c r="AA93" s="17"/>
      <c r="AB93" s="17"/>
    </row>
    <row r="94" spans="1:30" ht="15.75" customHeight="1">
      <c r="A94" s="193" t="s">
        <v>1688</v>
      </c>
      <c r="B94" s="193" t="s">
        <v>508</v>
      </c>
      <c r="C94" s="390" t="s">
        <v>1689</v>
      </c>
      <c r="D94" s="391">
        <v>10</v>
      </c>
      <c r="E94" s="198">
        <v>10</v>
      </c>
      <c r="F94" s="392">
        <v>150</v>
      </c>
      <c r="G94" s="393"/>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92" t="s">
        <v>1690</v>
      </c>
      <c r="B95" s="192" t="s">
        <v>508</v>
      </c>
      <c r="C95" s="214" t="s">
        <v>1691</v>
      </c>
      <c r="D95" s="224" t="s">
        <v>1692</v>
      </c>
      <c r="E95" s="222">
        <v>4</v>
      </c>
      <c r="F95" s="388">
        <v>36</v>
      </c>
      <c r="G95" s="38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93" t="s">
        <v>1693</v>
      </c>
      <c r="B96" s="193" t="s">
        <v>1694</v>
      </c>
      <c r="C96" s="216" t="s">
        <v>1695</v>
      </c>
      <c r="D96" s="226" t="s">
        <v>1687</v>
      </c>
      <c r="E96" s="790" t="s">
        <v>1696</v>
      </c>
      <c r="F96" s="699"/>
      <c r="G96" s="393"/>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92" t="s">
        <v>1697</v>
      </c>
      <c r="B97" s="192" t="s">
        <v>508</v>
      </c>
      <c r="C97" s="394" t="s">
        <v>1698</v>
      </c>
      <c r="D97" s="224" t="s">
        <v>1692</v>
      </c>
      <c r="E97" s="222">
        <v>10</v>
      </c>
      <c r="F97" s="388">
        <v>22.5</v>
      </c>
      <c r="G97" s="38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93" t="s">
        <v>1699</v>
      </c>
      <c r="B98" s="193" t="s">
        <v>508</v>
      </c>
      <c r="C98" s="390" t="s">
        <v>1700</v>
      </c>
      <c r="D98" s="226" t="s">
        <v>1687</v>
      </c>
      <c r="E98" s="198">
        <v>6</v>
      </c>
      <c r="F98" s="392">
        <v>14.34</v>
      </c>
      <c r="G98" s="393"/>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92" t="s">
        <v>1701</v>
      </c>
      <c r="B99" s="192" t="s">
        <v>508</v>
      </c>
      <c r="C99" s="214" t="s">
        <v>1695</v>
      </c>
      <c r="D99" s="224" t="s">
        <v>1702</v>
      </c>
      <c r="E99" s="791" t="s">
        <v>1703</v>
      </c>
      <c r="F99" s="699"/>
      <c r="G99" s="38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93" t="s">
        <v>1704</v>
      </c>
      <c r="B100" s="193" t="s">
        <v>636</v>
      </c>
      <c r="C100" s="216" t="s">
        <v>1695</v>
      </c>
      <c r="D100" s="226" t="s">
        <v>1695</v>
      </c>
      <c r="E100" s="198">
        <v>3</v>
      </c>
      <c r="F100" s="392">
        <v>20</v>
      </c>
      <c r="G100" s="393"/>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395"/>
      <c r="B101" s="395"/>
      <c r="C101" s="396">
        <v>0</v>
      </c>
      <c r="D101" s="389"/>
      <c r="E101" s="397"/>
      <c r="F101" s="396">
        <v>0</v>
      </c>
      <c r="G101" s="38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5"/>
      <c r="B102" s="175"/>
      <c r="C102" s="398">
        <v>0</v>
      </c>
      <c r="D102" s="393"/>
      <c r="E102" s="399"/>
      <c r="F102" s="398">
        <v>0</v>
      </c>
      <c r="G102" s="393"/>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395"/>
      <c r="B103" s="395"/>
      <c r="C103" s="396">
        <v>0</v>
      </c>
      <c r="D103" s="389"/>
      <c r="E103" s="397"/>
      <c r="F103" s="396">
        <v>0</v>
      </c>
      <c r="G103" s="389"/>
      <c r="H103" s="699"/>
      <c r="I103" s="699"/>
      <c r="J103" s="719"/>
      <c r="K103" s="720"/>
      <c r="L103" s="17"/>
      <c r="M103" s="17"/>
      <c r="N103" s="17"/>
      <c r="O103" s="17"/>
      <c r="P103" s="17"/>
      <c r="Q103" s="17"/>
      <c r="R103" s="17"/>
      <c r="S103" s="17"/>
      <c r="T103" s="17"/>
      <c r="U103" s="17"/>
      <c r="V103" s="17"/>
      <c r="W103" s="17"/>
      <c r="X103" s="17"/>
      <c r="Y103" s="17"/>
      <c r="Z103" s="17"/>
      <c r="AA103" s="17"/>
      <c r="AB103" s="17"/>
    </row>
    <row r="104" spans="1:30" ht="15.75" customHeight="1">
      <c r="A104" s="175"/>
      <c r="B104" s="175"/>
      <c r="C104" s="398">
        <v>0</v>
      </c>
      <c r="D104" s="393"/>
      <c r="E104" s="399"/>
      <c r="F104" s="398">
        <v>0</v>
      </c>
      <c r="G104" s="393"/>
      <c r="H104" s="699"/>
      <c r="I104" s="699"/>
      <c r="J104" s="719"/>
      <c r="K104" s="720"/>
      <c r="L104" s="17"/>
      <c r="M104" s="17"/>
      <c r="N104" s="17"/>
      <c r="O104" s="17"/>
      <c r="P104" s="17"/>
      <c r="Q104" s="17"/>
      <c r="R104" s="17"/>
      <c r="S104" s="17"/>
      <c r="T104" s="17"/>
      <c r="U104" s="17"/>
      <c r="V104" s="17"/>
      <c r="W104" s="17"/>
      <c r="X104" s="17"/>
      <c r="Y104" s="17"/>
      <c r="Z104" s="17"/>
      <c r="AA104" s="17"/>
      <c r="AB104" s="17"/>
    </row>
    <row r="105" spans="1:30" ht="15.75" customHeight="1">
      <c r="A105" s="395"/>
      <c r="B105" s="395"/>
      <c r="C105" s="396">
        <v>0</v>
      </c>
      <c r="D105" s="389"/>
      <c r="E105" s="397"/>
      <c r="F105" s="396">
        <v>0</v>
      </c>
      <c r="G105" s="389"/>
      <c r="H105" s="699"/>
      <c r="I105" s="699"/>
      <c r="J105" s="719"/>
      <c r="K105" s="720"/>
      <c r="L105" s="17"/>
      <c r="M105" s="17"/>
      <c r="N105" s="17"/>
      <c r="O105" s="17"/>
      <c r="P105" s="17"/>
      <c r="Q105" s="17"/>
      <c r="R105" s="17"/>
      <c r="S105" s="17"/>
      <c r="T105" s="17"/>
      <c r="U105" s="17"/>
      <c r="V105" s="17"/>
      <c r="W105" s="17"/>
      <c r="X105" s="17"/>
      <c r="Y105" s="17"/>
      <c r="Z105" s="17"/>
      <c r="AA105" s="17"/>
      <c r="AB105" s="17"/>
    </row>
    <row r="106" spans="1:30" ht="15.75" customHeight="1">
      <c r="A106" s="175"/>
      <c r="B106" s="175"/>
      <c r="C106" s="398">
        <v>0</v>
      </c>
      <c r="D106" s="393"/>
      <c r="E106" s="399"/>
      <c r="F106" s="398">
        <v>0</v>
      </c>
      <c r="G106" s="393"/>
      <c r="H106" s="717"/>
      <c r="I106" s="717"/>
      <c r="J106" s="721"/>
      <c r="K106" s="722"/>
      <c r="L106" s="17"/>
      <c r="M106" s="17"/>
      <c r="N106" s="17"/>
      <c r="O106" s="17"/>
      <c r="P106" s="17"/>
      <c r="Q106" s="17"/>
      <c r="R106" s="17"/>
      <c r="S106" s="17"/>
      <c r="T106" s="17"/>
      <c r="U106" s="17"/>
      <c r="V106" s="17"/>
      <c r="W106" s="17"/>
      <c r="X106" s="17"/>
      <c r="Y106" s="17"/>
      <c r="Z106" s="17"/>
      <c r="AA106" s="17"/>
      <c r="AB106" s="17"/>
    </row>
    <row r="107" spans="1:30" ht="15.75" customHeight="1">
      <c r="A107" s="16"/>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6"/>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6"/>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row>
    <row r="116" spans="1:30" ht="15.75" customHeight="1">
      <c r="A116" s="17"/>
      <c r="B116" s="711"/>
      <c r="C116" s="699"/>
      <c r="D116" s="699"/>
      <c r="E116" s="699"/>
      <c r="F116" s="699"/>
      <c r="G116" s="699"/>
      <c r="H116" s="699"/>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711"/>
      <c r="Q120" s="699"/>
      <c r="R120" s="699"/>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711"/>
      <c r="Q121" s="699"/>
      <c r="R121" s="699"/>
      <c r="S121" s="17"/>
      <c r="T121" s="17"/>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17"/>
      <c r="N122" s="17"/>
      <c r="O122" s="17"/>
      <c r="P122" s="711"/>
      <c r="Q122" s="699"/>
      <c r="R122" s="699"/>
      <c r="S122" s="17"/>
      <c r="T122" s="17"/>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711"/>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711"/>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699"/>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711"/>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711"/>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711"/>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711"/>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711"/>
      <c r="C168" s="699"/>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711"/>
      <c r="C169" s="699"/>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711"/>
      <c r="C170" s="699"/>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97">
    <mergeCell ref="M142:O142"/>
    <mergeCell ref="M143:O143"/>
    <mergeCell ref="M133:O133"/>
    <mergeCell ref="M134:O134"/>
    <mergeCell ref="M135:O135"/>
    <mergeCell ref="M136:O136"/>
    <mergeCell ref="M139:O139"/>
    <mergeCell ref="M140:O140"/>
    <mergeCell ref="M141:O141"/>
    <mergeCell ref="M144:O144"/>
    <mergeCell ref="M145:O145"/>
    <mergeCell ref="M146:O146"/>
    <mergeCell ref="M147:O147"/>
    <mergeCell ref="M148:O148"/>
    <mergeCell ref="M149:O149"/>
    <mergeCell ref="M150:O150"/>
    <mergeCell ref="M162:O162"/>
    <mergeCell ref="M163:O163"/>
    <mergeCell ref="M164:O164"/>
    <mergeCell ref="M151:O151"/>
    <mergeCell ref="M152:O152"/>
    <mergeCell ref="M153:O153"/>
    <mergeCell ref="P157:T170"/>
    <mergeCell ref="M158:O158"/>
    <mergeCell ref="M159:O159"/>
    <mergeCell ref="M160:O160"/>
    <mergeCell ref="M161:O161"/>
    <mergeCell ref="M170:O170"/>
    <mergeCell ref="M165:O165"/>
    <mergeCell ref="M166:O166"/>
    <mergeCell ref="M167:O167"/>
    <mergeCell ref="M168:O168"/>
    <mergeCell ref="M169:O169"/>
    <mergeCell ref="B156:C156"/>
    <mergeCell ref="M156:O156"/>
    <mergeCell ref="B157:C157"/>
    <mergeCell ref="M157:O157"/>
    <mergeCell ref="B158:C158"/>
    <mergeCell ref="B159:C159"/>
    <mergeCell ref="B167:C167"/>
    <mergeCell ref="B168:C168"/>
    <mergeCell ref="B169:C169"/>
    <mergeCell ref="B170:C170"/>
    <mergeCell ref="B160:C160"/>
    <mergeCell ref="B161:C161"/>
    <mergeCell ref="B162:C162"/>
    <mergeCell ref="B163:C163"/>
    <mergeCell ref="B164:C164"/>
    <mergeCell ref="B165:C165"/>
    <mergeCell ref="B166:C166"/>
    <mergeCell ref="A1:C1"/>
    <mergeCell ref="E1:H1"/>
    <mergeCell ref="D7:I7"/>
    <mergeCell ref="D8:I8"/>
    <mergeCell ref="A27:F27"/>
    <mergeCell ref="A28:F28"/>
    <mergeCell ref="A29:F29"/>
    <mergeCell ref="A30:F30"/>
    <mergeCell ref="A31:F31"/>
    <mergeCell ref="A33:F33"/>
    <mergeCell ref="H36:J36"/>
    <mergeCell ref="H37:J46"/>
    <mergeCell ref="K50:M53"/>
    <mergeCell ref="K57:M57"/>
    <mergeCell ref="K58:M74"/>
    <mergeCell ref="J77:N77"/>
    <mergeCell ref="O77:P77"/>
    <mergeCell ref="J78:N88"/>
    <mergeCell ref="O78:P88"/>
    <mergeCell ref="H92:I92"/>
    <mergeCell ref="J92:K92"/>
    <mergeCell ref="H93:I106"/>
    <mergeCell ref="J93:K106"/>
    <mergeCell ref="E96:F96"/>
    <mergeCell ref="E99:F99"/>
    <mergeCell ref="B116:H116"/>
    <mergeCell ref="P116:R116"/>
    <mergeCell ref="P117:R117"/>
    <mergeCell ref="P124:T124"/>
    <mergeCell ref="P125:T136"/>
    <mergeCell ref="P139:T139"/>
    <mergeCell ref="P140:T153"/>
    <mergeCell ref="P156:T156"/>
    <mergeCell ref="P118:R118"/>
    <mergeCell ref="P119:R119"/>
    <mergeCell ref="P120:R120"/>
    <mergeCell ref="P121:R121"/>
    <mergeCell ref="P122:R122"/>
    <mergeCell ref="M129:O129"/>
    <mergeCell ref="M130:O130"/>
    <mergeCell ref="M131:O131"/>
    <mergeCell ref="M132:O132"/>
    <mergeCell ref="M124:O124"/>
    <mergeCell ref="M125:O125"/>
    <mergeCell ref="M126:O126"/>
    <mergeCell ref="M127:O127"/>
    <mergeCell ref="M128:O128"/>
  </mergeCells>
  <conditionalFormatting sqref="I58:I74">
    <cfRule type="containsText" dxfId="23" priority="1" operator="containsText" text="5">
      <formula>NOT(ISERROR(SEARCH(("5"),(I58))))</formula>
    </cfRule>
    <cfRule type="containsText" dxfId="22" priority="2" operator="containsText" text="42">
      <formula>NOT(ISERROR(SEARCH(("42"),(I58))))</formula>
    </cfRule>
    <cfRule type="containsText" dxfId="21" priority="3" operator="containsText" text="Please fill in">
      <formula>NOT(ISERROR(SEARCH(("Please fill in"),(I58))))</formula>
    </cfRule>
  </conditionalFormatting>
  <dataValidations count="4">
    <dataValidation type="list" allowBlank="1" showErrorMessage="1" sqref="B78:B88" xr:uid="{00000000-0002-0000-1E00-000001000000}">
      <formula1>Skeuvel!LocationNames</formula1>
    </dataValidation>
    <dataValidation type="list" allowBlank="1" showErrorMessage="1" sqref="B9" xr:uid="{00000000-0002-0000-1E00-000002000000}">
      <formula1>"yes,no"</formula1>
    </dataValidation>
    <dataValidation type="list" allowBlank="1" sqref="G50:G53" xr:uid="{00000000-0002-0000-1E00-000003000000}">
      <formula1>"yes,no"</formula1>
    </dataValidation>
    <dataValidation type="list" allowBlank="1" showErrorMessage="1" sqref="D50:D53 H58:H74" xr:uid="{00000000-0002-0000-1E00-000004000000}">
      <formula1>Skeuvel!TypesOfTrainers</formula1>
    </dataValidation>
  </dataValidations>
  <pageMargins left="0.7" right="0.7" top="0.75" bottom="0.75" header="0" footer="0"/>
  <pageSetup paperSize="9" orientation="portrait"/>
  <drawing r:id="rId1"/>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Constants!$H$6:$H$12</xm:f>
          </x14:formula1>
          <xm:sqref>B58:B74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F1000"/>
  <sheetViews>
    <sheetView topLeftCell="A52" workbookViewId="0">
      <selection activeCell="G51" sqref="G51"/>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1705</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295</v>
      </c>
      <c r="C2" s="102"/>
      <c r="D2" s="17"/>
      <c r="E2" s="103" t="s">
        <v>522</v>
      </c>
      <c r="F2" s="527" t="s">
        <v>1706</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1</v>
      </c>
      <c r="C3" s="530"/>
      <c r="D3" s="17"/>
      <c r="E3" s="106" t="s">
        <v>298</v>
      </c>
      <c r="F3" s="531" t="s">
        <v>299</v>
      </c>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45</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1011.146</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SUM(IF(ISBLANK('Slapping Studs'!$A$37:$A$41),0,1))</f>
        <v>3</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SUM('Slapping Studs'!$B$37:$B$41)</f>
        <v>50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'Slapping Studs'!LocationNames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(SUM(IF('Slapping Studs'!$D$45:$D$49="PT",('Slapping Studs'!$F$45:$F$49)/1.5+IF('Slapping Studs'!$G$45:$G$49="yes",1)))+SUM(IF('Slapping Studs'!$D$45:$D$49="Extern",('Slapping Studs'!$F$45:$F$49)/1.5+IF('Slapping Studs'!$G$45:$G$49="yes",1)))+SUM(IF('Slapping Studs'!$D$45:$D$49="PT-ZZP",('Slapping Studs'!$F$45:$F$49)/1.5+IF('Slapping Studs'!$G$45:$G$49="yes",1))))*Constants!B10</f>
        <v>500</v>
      </c>
      <c r="N14" s="18"/>
      <c r="O14" s="18"/>
      <c r="P14" s="18"/>
      <c r="Q14" s="18"/>
      <c r="R14" s="17"/>
      <c r="S14" s="18"/>
      <c r="T14" s="18"/>
      <c r="U14" s="18"/>
      <c r="V14" s="18"/>
      <c r="W14" s="18"/>
      <c r="X14" s="18"/>
      <c r="Y14" s="18"/>
      <c r="Z14" s="18"/>
      <c r="AA14" s="18"/>
      <c r="AB14" s="18"/>
      <c r="AC14" s="18"/>
      <c r="AD14" s="17">
        <f t="shared" ref="AD14:BF14" si="0">SUMIF($B$70:$B$84,AD12,$F$70:$F$84)</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SUMIFS('Slapping Studs'!$F$54:$F$66,'Slapping Studs'!$B$54:$B$66, B$14,'Slapping Studs'!$H$54:$H$66,$A15)*(1+Constants!$B$7)</f>
        <v>46.8</v>
      </c>
      <c r="C15" s="17">
        <f>SUMIFS('Slapping Studs'!$F$54:$F$66,'Slapping Studs'!$B$54:$B$66, C$14,'Slapping Studs'!$H$54:$H$66,$A15)</f>
        <v>0</v>
      </c>
      <c r="D15" s="17">
        <f>SUMIFS('Slapping Studs'!$F$54:$F$66,'Slapping Studs'!$B$54:$B$66, D$14,'Slapping Studs'!$H$54:$H$66,$A15)*(1+Constants!$B$7)</f>
        <v>0</v>
      </c>
      <c r="E15" s="17">
        <f>SUMIFS('Slapping Studs'!$F$54:$F$66,'Slapping Studs'!$B$54:$B$66, E$14,'Slapping Studs'!$H$54:$H$66,$A15)*(1+Constants!$B$7)</f>
        <v>0</v>
      </c>
      <c r="F15" s="17">
        <f>SUMIFS('Slapping Studs'!$F$54:$F$66,'Slapping Studs'!$B$54:$B$66, F$14,'Slapping Studs'!$H$54:$H$66,$A15)*(1+Constants!$B$7)</f>
        <v>0</v>
      </c>
      <c r="G15" s="117" t="s">
        <v>319</v>
      </c>
      <c r="H15" s="17">
        <f>SUMIF('Slapping Studs'!$B$70:$B$85,"&lt;&gt;External",'Slapping Studs'!$F$70:$F$85)</f>
        <v>0</v>
      </c>
      <c r="I15" s="118">
        <f>SUMIF('Slapping Studs'!$B$70:$B$85,"External",'Slapping Studs'!$F$70:$F$85)</f>
        <v>102</v>
      </c>
      <c r="J15" s="119">
        <f>SUM('Slapping Studs'!$F$90:$F$103)</f>
        <v>755.73</v>
      </c>
      <c r="K15" s="120">
        <f>IF(OR(ISBLANK(B7),ISBLANK(B9)), "ERROR",MAX(MIN(J15,B7*Constants!B14)-Constants!B13*B7,0)*IF(B9="yes",Constants!B15,IF(B9="no",Constants!B16,0)))</f>
        <v>244.58400000000003</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SUMIFS('Slapping Studs'!$F$54:$F$66,'Slapping Studs'!$B$54:$B$66, B$14,'Slapping Studs'!$H$54:$H$66,$A16)*(1+Constants!$B$9)</f>
        <v>109.19999999999999</v>
      </c>
      <c r="C16" s="17">
        <f>SUMIFS('Slapping Studs'!$F$54:$F$66,'Slapping Studs'!$B$54:$B$66, C$14,'Slapping Studs'!$H$54:$H$66,$A16)</f>
        <v>0</v>
      </c>
      <c r="D16" s="17">
        <f>SUMIFS('Slapping Studs'!$F$54:$F$66,'Slapping Studs'!$B$54:$B$66, D$14,'Slapping Studs'!$H$54:$H$66,$A16)*(1+Constants!$B$9)</f>
        <v>0</v>
      </c>
      <c r="E16" s="17">
        <f>SUMIFS('Slapping Studs'!$F$54:$F$66,'Slapping Studs'!$B$54:$B$66, E$14,'Slapping Studs'!$H$54:$H$66,$A16)*(1+Constants!$B$9)</f>
        <v>0</v>
      </c>
      <c r="F16" s="17">
        <f>SUMIFS('Slapping Studs'!$F$54:$F$66,'Slapping Studs'!$B$54:$B$66, F$14,'Slapping Studs'!$H$54:$H$66,$A16)*(1+Constants!$B$9)</f>
        <v>0</v>
      </c>
      <c r="G16" s="117" t="s">
        <v>35</v>
      </c>
      <c r="H16" s="122">
        <f>SUM(AD15:CA15)</f>
        <v>0</v>
      </c>
      <c r="I16" s="120">
        <f t="array" ref="I16">SUM(IF('Slapping Studs'!$B$70:$B$85="External",'Slapping Studs'!$F$70:$F$85*'Slapping Studs'!$H$70:$H$85,0))</f>
        <v>18462</v>
      </c>
      <c r="J16" s="123"/>
      <c r="K16" s="124"/>
      <c r="L16" s="121" t="s">
        <v>60</v>
      </c>
      <c r="M16" s="120">
        <f>J15-K15</f>
        <v>511.14599999999996</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SUMIFS('Slapping Studs'!$F$54:$F$66,'Slapping Studs'!$B$54:$B$66, B$14,'Slapping Studs'!$H$54:$H$66,$A17)*(1+Constants!$B$7)</f>
        <v>0</v>
      </c>
      <c r="C17" s="17">
        <f>SUMIFS('Slapping Studs'!$F$54:$F$66,'Slapping Studs'!$B$54:$B$66, C$14,'Slapping Studs'!$H$54:$H$66,$A17)</f>
        <v>0</v>
      </c>
      <c r="D17" s="17">
        <f>SUMIFS('Slapping Studs'!$F$54:$F$66,'Slapping Studs'!$B$54:$B$66, D$14,'Slapping Studs'!$H$54:$H$66,$A17)*(1+Constants!$B$7)</f>
        <v>0</v>
      </c>
      <c r="E17" s="17">
        <f>SUMIFS('Slapping Studs'!$F$54:$F$66,'Slapping Studs'!$B$54:$B$66, E$14,'Slapping Studs'!$H$54:$H$66,$A17)*(1+Constants!$B$7)</f>
        <v>0</v>
      </c>
      <c r="F17" s="17">
        <f>SUMIFS('Slapping Studs'!$F$54:$F$66,'Slapping Studs'!$B$54:$B$66, F$14,'Slapping Studs'!$H$54:$H$66,$A17)*(1+Constants!$B$7)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SUMIFS('Slapping Studs'!$F$54:$F$66,'Slapping Studs'!$B$54:$B$66, B$14,'Slapping Studs'!$H$54:$H$66,$A18)</f>
        <v>0</v>
      </c>
      <c r="C18" s="17">
        <f>SUMIFS('Slapping Studs'!$F$54:$F$66,'Slapping Studs'!$B$54:$B$66, C$14,'Slapping Studs'!$H$54:$H$66,$A18)</f>
        <v>0</v>
      </c>
      <c r="D18" s="17">
        <f>SUMIFS('Slapping Studs'!$F$54:$F$66,'Slapping Studs'!$B$54:$B$66, D$14,'Slapping Studs'!$H$54:$H$66,$A18)</f>
        <v>0</v>
      </c>
      <c r="E18" s="17">
        <f>SUMIFS('Slapping Studs'!$F$54:$F$66,'Slapping Studs'!$B$54:$B$66, E$14,'Slapping Studs'!$H$54:$H$66,$A18)</f>
        <v>156</v>
      </c>
      <c r="F18" s="17">
        <f>SUMIFS('Slapping Studs'!$F$54:$F$66,'Slapping Studs'!$B$54:$B$66, F$14,'Slapping Studs'!$H$54:$H$66,$A18)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SUMIFS('Slapping Studs'!$F$54:$F$66,'Slapping Studs'!$B$54:$B$66, B$14,'Slapping Studs'!$H$54:$H$66,$A19)</f>
        <v>0</v>
      </c>
      <c r="C19" s="17">
        <f>SUMIFS('Slapping Studs'!$F$54:$F$66,'Slapping Studs'!$B$54:$B$66, C$14,'Slapping Studs'!$H$54:$H$66,$A19)</f>
        <v>0</v>
      </c>
      <c r="D19" s="17">
        <f>SUMIFS('Slapping Studs'!$F$54:$F$66,'Slapping Studs'!$B$54:$B$66, D$14,'Slapping Studs'!$H$54:$H$66,$A19)</f>
        <v>0</v>
      </c>
      <c r="E19" s="17">
        <f>SUMIFS('Slapping Studs'!$F$54:$F$66,'Slapping Studs'!$B$54:$B$66, E$14,'Slapping Studs'!$H$54:$H$66,$A19)</f>
        <v>0</v>
      </c>
      <c r="F19" s="17">
        <f>SUMIFS('Slapping Studs'!$F$54:$F$66,'Slapping Studs'!$B$54:$B$66, F$14,'Slapping Studs'!$H$54:$H$66,$A19)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SUM(IF('Slapping Studs'!$B$54:$B$66=B$14,IF('Slapping Studs'!$H$54:$H$66="PT-ZZP",'Slapping Studs'!$F$54:$F$66*'Slapping Studs'!$I$54:$I$66*(1+Constants!$B$7),0),0))</f>
        <v>0</v>
      </c>
      <c r="C20" s="122">
        <f t="array" ref="C20">SUM(IF('Slapping Studs'!$B$54:$B$66=C$14,IF('Slapping Studs'!$H$54:$H$66="PT-ZZP",'Slapping Studs'!$F$54:$F$66*'Slapping Studs'!$I$54:$I$66,0),0))</f>
        <v>0</v>
      </c>
      <c r="D20" s="122">
        <f t="array" ref="D20">SUM(IF('Slapping Studs'!$B$54:$B$66=D$14,IF('Slapping Studs'!$H$54:$H$66="PT-ZZP",'Slapping Studs'!$F$54:$F$66*'Slapping Studs'!$I$54:$I$66*(1+Constants!$B$7),0),0))</f>
        <v>0</v>
      </c>
      <c r="E20" s="122">
        <f t="array" ref="E20">SUM(IF('Slapping Studs'!$B$54:$B$66=E$14,IF('Slapping Studs'!$H$54:$H$66="PT-ZZP",'Slapping Studs'!$F$54:$F$66*'Slapping Studs'!$I$54:$I$66*(1+Constants!$B$7),0),0))</f>
        <v>0</v>
      </c>
      <c r="F20" s="122">
        <f t="array" ref="F20">SUM(IF('Slapping Studs'!$B$54:$B$66=F$14,IF('Slapping Studs'!$H$54:$H$66="PT-ZZP",'Slapping Studs'!$F$54:$F$66*'Slapping Studs'!$I$54:$I$66*(1+Constants!$B$7),0),0))</f>
        <v>0</v>
      </c>
      <c r="G20" s="125"/>
      <c r="H20" s="17"/>
      <c r="I20" s="118"/>
      <c r="J20" s="123"/>
      <c r="K20" s="126"/>
      <c r="L20" s="121" t="s">
        <v>6</v>
      </c>
      <c r="M20" s="120">
        <f>SUM(M14:M19)</f>
        <v>1011.146</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SUM(IF('Slapping Studs'!$B$54:$B$66=B$14,IF('Slapping Studs'!$H$54:$H$66="Extern",'Slapping Studs'!$F$54:$F$66*'Slapping Studs'!$I$54:$I$66,0),0))</f>
        <v>0</v>
      </c>
      <c r="C21" s="122">
        <f t="array" ref="C21">SUM(IF('Slapping Studs'!$B$54:$B$66=C$14,IF('Slapping Studs'!$H$54:$H$66="Extern",'Slapping Studs'!$F$54:$F$66*'Slapping Studs'!$I$54:$I$66,0),0))</f>
        <v>0</v>
      </c>
      <c r="D21" s="122">
        <f t="array" ref="D21">SUM(IF('Slapping Studs'!$B$54:$B$66=D$14,IF('Slapping Studs'!$H$54:$H$66="Extern",'Slapping Studs'!$F$54:$F$66*'Slapping Studs'!$I$54:$I$66,0),0))</f>
        <v>0</v>
      </c>
      <c r="E21" s="122">
        <f t="array" ref="E21">SUM(IF('Slapping Studs'!$B$54:$B$66=E$14,IF('Slapping Studs'!$H$54:$H$66="Extern",'Slapping Studs'!$F$54:$F$66*'Slapping Studs'!$I$54:$I$66,0),0))</f>
        <v>0</v>
      </c>
      <c r="F21" s="120">
        <f t="array" ref="F21">SUM(IF('Slapping Studs'!$B$54:$B$66=F$14,IF('Slapping Studs'!$H$54:$H$66="Extern",'Slapping Studs'!$F$54:$F$66*'Slapping Studs'!$I$54:$I$66,0),0))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SUMIFS('Slapping Studs'!$F$54:$F$66,'Slapping Studs'!$B$54:$B$66,"Mentorship",'Slapping Studs'!$H$54:$H$66,"PT-V")*Constants!B8+SUMIFS('Slapping Studs'!$F$54:$F$66,'Slapping Studs'!$B$54:$B$66,"Mentorship",'Slapping Studs'!$H$54:$H$66,"PT")*Constants!B6+SUMPRODUCT(IF('Slapping Studs'!$B$54:$B$66="Mentorship",IF('Slapping Studs'!$H$54:$H$66="PT-ZZP",'Slapping Studs'!$F$54:$F$66*'Slapping Studs'!$I$54:$I$66,0)))</f>
        <v>0</v>
      </c>
    </row>
    <row r="23" spans="1:31" ht="15" customHeight="1">
      <c r="A23" s="133" t="s">
        <v>321</v>
      </c>
      <c r="B23" s="552"/>
      <c r="C23" s="552"/>
      <c r="D23" s="552"/>
      <c r="E23" s="552">
        <f>SUMIF('Slapping Studs'!$B$54:$B$66,"External Trainer Course",'Slapping Studs'!$I$54:$I$66)</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v>1</v>
      </c>
      <c r="B37" s="147">
        <v>15</v>
      </c>
      <c r="C37" s="146">
        <v>2</v>
      </c>
      <c r="D37" s="146">
        <v>26</v>
      </c>
      <c r="E37" s="146" t="s">
        <v>54</v>
      </c>
      <c r="F37" s="154" t="s">
        <v>1707</v>
      </c>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v>2</v>
      </c>
      <c r="B38" s="147">
        <v>15</v>
      </c>
      <c r="C38" s="146">
        <v>2</v>
      </c>
      <c r="D38" s="146">
        <v>26</v>
      </c>
      <c r="E38" s="155" t="s">
        <v>52</v>
      </c>
      <c r="F38" s="154" t="s">
        <v>1090</v>
      </c>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47">
        <v>3</v>
      </c>
      <c r="B39" s="147">
        <v>20</v>
      </c>
      <c r="C39" s="147">
        <v>2</v>
      </c>
      <c r="D39" s="147">
        <v>26</v>
      </c>
      <c r="E39" s="155" t="s">
        <v>52</v>
      </c>
      <c r="F39" s="154" t="s">
        <v>1708</v>
      </c>
      <c r="G39" s="147" t="s">
        <v>1709</v>
      </c>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v>1</v>
      </c>
      <c r="B45" s="147">
        <v>16</v>
      </c>
      <c r="C45" s="146" t="s">
        <v>1710</v>
      </c>
      <c r="D45" s="146" t="s">
        <v>54</v>
      </c>
      <c r="E45" s="154">
        <v>1</v>
      </c>
      <c r="F45" s="154">
        <v>1.5</v>
      </c>
      <c r="G45" s="147" t="s">
        <v>1711</v>
      </c>
      <c r="H45" s="153"/>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v>1</v>
      </c>
      <c r="B46" s="147">
        <v>16</v>
      </c>
      <c r="C46" s="146" t="s">
        <v>1712</v>
      </c>
      <c r="D46" s="146" t="s">
        <v>99</v>
      </c>
      <c r="E46" s="155">
        <v>2</v>
      </c>
      <c r="F46" s="154">
        <v>3</v>
      </c>
      <c r="G46" s="147" t="s">
        <v>1711</v>
      </c>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400">
        <v>1</v>
      </c>
      <c r="B54" s="154" t="s">
        <v>97</v>
      </c>
      <c r="C54" s="154">
        <v>26</v>
      </c>
      <c r="D54" s="154">
        <v>1</v>
      </c>
      <c r="E54" s="154">
        <v>1.5</v>
      </c>
      <c r="F54" s="154">
        <f>'Slapping Studs'!$E54*'Slapping Studs'!$C54</f>
        <v>39</v>
      </c>
      <c r="G54" s="231" t="s">
        <v>1710</v>
      </c>
      <c r="H54" s="154" t="s">
        <v>54</v>
      </c>
      <c r="I54" s="186" t="str">
        <f t="shared" ref="I54:I57" si="2">IF(H54 = "PT-V","n/a",IF(H54 = "PT","n/a",IF(H54 = "RT","n/a",IF(OR(H54 = "Extern",H54 = "PT-ZZP"), "Please fill in", 0))))</f>
        <v>n/a</v>
      </c>
      <c r="J54" s="17"/>
      <c r="K54" s="723"/>
      <c r="L54" s="699"/>
      <c r="M54" s="724"/>
      <c r="N54" s="17"/>
      <c r="O54" s="17"/>
      <c r="P54" s="17"/>
      <c r="Q54" s="17"/>
      <c r="R54" s="17"/>
      <c r="S54" s="17"/>
      <c r="T54" s="17"/>
      <c r="U54" s="17"/>
      <c r="V54" s="17"/>
      <c r="W54" s="17"/>
      <c r="X54" s="17"/>
      <c r="Y54" s="17"/>
      <c r="Z54" s="17"/>
      <c r="AA54" s="17"/>
      <c r="AB54" s="17"/>
    </row>
    <row r="55" spans="1:30" ht="15.75" customHeight="1">
      <c r="A55" s="155">
        <v>1</v>
      </c>
      <c r="B55" s="154" t="s">
        <v>97</v>
      </c>
      <c r="C55" s="154">
        <v>26</v>
      </c>
      <c r="D55" s="154">
        <v>2</v>
      </c>
      <c r="E55" s="154">
        <v>3</v>
      </c>
      <c r="F55" s="154">
        <f>'Slapping Studs'!$E55*'Slapping Studs'!$C55</f>
        <v>78</v>
      </c>
      <c r="G55" s="231" t="s">
        <v>1712</v>
      </c>
      <c r="H55" s="154" t="s">
        <v>99</v>
      </c>
      <c r="I55" s="186" t="str">
        <f t="shared" si="2"/>
        <v>n/a</v>
      </c>
      <c r="J55" s="17"/>
      <c r="K55" s="725"/>
      <c r="L55" s="699"/>
      <c r="M55" s="724"/>
      <c r="N55" s="17"/>
      <c r="O55" s="17"/>
      <c r="P55" s="17"/>
      <c r="Q55" s="17"/>
      <c r="R55" s="17"/>
      <c r="S55" s="17"/>
      <c r="T55" s="17"/>
      <c r="U55" s="17"/>
      <c r="V55" s="17"/>
      <c r="W55" s="17"/>
      <c r="X55" s="17"/>
      <c r="Y55" s="17"/>
      <c r="Z55" s="17"/>
      <c r="AA55" s="17"/>
      <c r="AB55" s="17"/>
    </row>
    <row r="56" spans="1:30" ht="14.25" customHeight="1">
      <c r="A56" s="400">
        <v>2</v>
      </c>
      <c r="B56" s="154" t="s">
        <v>105</v>
      </c>
      <c r="C56" s="154">
        <v>26</v>
      </c>
      <c r="D56" s="154">
        <v>2</v>
      </c>
      <c r="E56" s="154">
        <v>3</v>
      </c>
      <c r="F56" s="154">
        <f>'Slapping Studs'!$E56*'Slapping Studs'!$C56</f>
        <v>78</v>
      </c>
      <c r="G56" s="154"/>
      <c r="H56" s="154" t="s">
        <v>52</v>
      </c>
      <c r="I56" s="186" t="str">
        <f t="shared" si="2"/>
        <v>n/a</v>
      </c>
      <c r="J56" s="17"/>
      <c r="K56" s="725"/>
      <c r="L56" s="699"/>
      <c r="M56" s="724"/>
      <c r="N56" s="17"/>
      <c r="O56" s="17"/>
      <c r="P56" s="17"/>
      <c r="Q56" s="17"/>
      <c r="R56" s="17"/>
      <c r="S56" s="17"/>
      <c r="T56" s="17"/>
      <c r="U56" s="17"/>
      <c r="V56" s="17"/>
      <c r="W56" s="17"/>
      <c r="X56" s="17"/>
      <c r="Y56" s="17"/>
      <c r="Z56" s="17"/>
      <c r="AA56" s="17"/>
      <c r="AB56" s="17"/>
    </row>
    <row r="57" spans="1:30" ht="15.75" customHeight="1">
      <c r="A57" s="400">
        <v>3</v>
      </c>
      <c r="B57" s="154" t="s">
        <v>105</v>
      </c>
      <c r="C57" s="154">
        <v>26</v>
      </c>
      <c r="D57" s="154">
        <v>2</v>
      </c>
      <c r="E57" s="154">
        <v>3</v>
      </c>
      <c r="F57" s="154">
        <f>'Slapping Studs'!$E57*'Slapping Studs'!$C57</f>
        <v>78</v>
      </c>
      <c r="G57" s="154"/>
      <c r="H57" s="154" t="s">
        <v>52</v>
      </c>
      <c r="I57" s="186" t="str">
        <f t="shared" si="2"/>
        <v>n/a</v>
      </c>
      <c r="J57" s="17"/>
      <c r="K57" s="725"/>
      <c r="L57" s="699"/>
      <c r="M57" s="724"/>
      <c r="N57" s="17"/>
      <c r="O57" s="17"/>
      <c r="P57" s="17"/>
      <c r="Q57" s="17"/>
      <c r="R57" s="17"/>
      <c r="S57" s="17"/>
      <c r="T57" s="17"/>
      <c r="U57" s="17"/>
      <c r="V57" s="17"/>
      <c r="W57" s="17"/>
      <c r="X57" s="17"/>
      <c r="Y57" s="17"/>
      <c r="Z57" s="17"/>
      <c r="AA57" s="17"/>
      <c r="AB57" s="17"/>
    </row>
    <row r="58" spans="1:30" ht="15.75" customHeight="1">
      <c r="A58" s="400"/>
      <c r="B58" s="154"/>
      <c r="C58" s="154"/>
      <c r="D58" s="154"/>
      <c r="E58" s="154"/>
      <c r="F58" s="154"/>
      <c r="G58" s="23"/>
      <c r="H58" s="154"/>
      <c r="I58" s="186"/>
      <c r="J58" s="17"/>
      <c r="K58" s="725"/>
      <c r="L58" s="699"/>
      <c r="M58" s="724"/>
      <c r="N58" s="17"/>
      <c r="O58" s="17"/>
      <c r="P58" s="17"/>
      <c r="Q58" s="17"/>
      <c r="R58" s="17"/>
      <c r="S58" s="17"/>
      <c r="T58" s="17"/>
      <c r="U58" s="17"/>
      <c r="V58" s="17"/>
      <c r="W58" s="17"/>
      <c r="X58" s="17"/>
      <c r="Y58" s="17"/>
      <c r="Z58" s="17"/>
      <c r="AA58" s="17"/>
      <c r="AB58" s="17"/>
    </row>
    <row r="59" spans="1:30" ht="15.75" customHeight="1">
      <c r="A59" s="17"/>
      <c r="B59" s="163"/>
      <c r="C59" s="152"/>
      <c r="D59" s="152"/>
      <c r="E59" s="152"/>
      <c r="F59" s="152">
        <f>'Slapping Studs'!$E59*'Slapping Studs'!$C59</f>
        <v>0</v>
      </c>
      <c r="G59" s="163"/>
      <c r="H59" s="163"/>
      <c r="I59" s="186">
        <f t="shared" ref="I59:I66" si="3">IF(H59 = "PT-V","n/a",IF(H59 = "PT","n/a",IF(H59 = "RT","n/a",IF(OR(H59 = "Extern",H59 = "PT-ZZP"), "Please fill in", 0))))</f>
        <v>0</v>
      </c>
      <c r="J59" s="17"/>
      <c r="K59" s="725"/>
      <c r="L59" s="699"/>
      <c r="M59" s="724"/>
      <c r="N59" s="17"/>
      <c r="O59" s="17"/>
      <c r="P59" s="17"/>
      <c r="Q59" s="17"/>
      <c r="R59" s="17"/>
      <c r="S59" s="17"/>
      <c r="T59" s="17"/>
      <c r="U59" s="17"/>
      <c r="V59" s="17"/>
      <c r="W59" s="17"/>
      <c r="X59" s="17"/>
      <c r="Y59" s="17"/>
      <c r="Z59" s="17"/>
      <c r="AA59" s="17"/>
      <c r="AB59" s="17"/>
    </row>
    <row r="60" spans="1:30" ht="15.75" customHeight="1">
      <c r="A60" s="162"/>
      <c r="B60" s="163"/>
      <c r="C60" s="152"/>
      <c r="D60" s="152"/>
      <c r="E60" s="152"/>
      <c r="F60" s="152">
        <f>'Slapping Studs'!$E60*'Slapping Studs'!$C60</f>
        <v>0</v>
      </c>
      <c r="G60" s="163"/>
      <c r="H60" s="163"/>
      <c r="I60" s="186">
        <f t="shared" si="3"/>
        <v>0</v>
      </c>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52">
        <f>'Slapping Studs'!$E61*'Slapping Studs'!$C61</f>
        <v>0</v>
      </c>
      <c r="G61" s="163"/>
      <c r="H61" s="163"/>
      <c r="I61" s="186">
        <f t="shared" si="3"/>
        <v>0</v>
      </c>
      <c r="J61" s="17"/>
      <c r="K61" s="725"/>
      <c r="L61" s="699"/>
      <c r="M61" s="724"/>
      <c r="N61" s="17"/>
      <c r="O61" s="17"/>
      <c r="P61" s="17"/>
      <c r="Q61" s="17"/>
      <c r="R61" s="17"/>
      <c r="S61" s="17"/>
      <c r="T61" s="17"/>
      <c r="U61" s="17"/>
      <c r="V61" s="17"/>
      <c r="W61" s="17"/>
      <c r="X61" s="17"/>
      <c r="Y61" s="17"/>
      <c r="Z61" s="17"/>
      <c r="AA61" s="17"/>
      <c r="AB61" s="17"/>
    </row>
    <row r="62" spans="1:30" ht="15.75" customHeight="1">
      <c r="A62" s="162"/>
      <c r="B62" s="163"/>
      <c r="C62" s="152"/>
      <c r="D62" s="152"/>
      <c r="E62" s="152"/>
      <c r="F62" s="152">
        <f>'Slapping Studs'!$E62*'Slapping Studs'!$C62</f>
        <v>0</v>
      </c>
      <c r="G62" s="163"/>
      <c r="H62" s="163"/>
      <c r="I62" s="186">
        <f t="shared" si="3"/>
        <v>0</v>
      </c>
      <c r="J62" s="17"/>
      <c r="K62" s="725"/>
      <c r="L62" s="699"/>
      <c r="M62" s="724"/>
      <c r="N62" s="17"/>
      <c r="O62" s="17"/>
      <c r="P62" s="17"/>
      <c r="Q62" s="17"/>
      <c r="R62" s="17"/>
      <c r="S62" s="17"/>
      <c r="T62" s="17"/>
      <c r="U62" s="17"/>
      <c r="V62" s="17"/>
      <c r="W62" s="17"/>
      <c r="X62" s="17"/>
      <c r="Y62" s="17"/>
      <c r="Z62" s="17"/>
      <c r="AA62" s="17"/>
      <c r="AB62" s="17"/>
    </row>
    <row r="63" spans="1:30" ht="15.75" customHeight="1">
      <c r="A63" s="17"/>
      <c r="B63" s="163"/>
      <c r="C63" s="85"/>
      <c r="D63" s="85"/>
      <c r="E63" s="152"/>
      <c r="F63" s="152">
        <f>'Slapping Studs'!$E63*'Slapping Studs'!$C63</f>
        <v>0</v>
      </c>
      <c r="G63" s="17"/>
      <c r="H63" s="163"/>
      <c r="I63" s="186">
        <f t="shared" si="3"/>
        <v>0</v>
      </c>
      <c r="J63" s="17"/>
      <c r="K63" s="725"/>
      <c r="L63" s="699"/>
      <c r="M63" s="724"/>
      <c r="N63" s="17"/>
      <c r="O63" s="17"/>
      <c r="P63" s="17"/>
      <c r="Q63" s="17"/>
      <c r="R63" s="17"/>
      <c r="S63" s="17"/>
      <c r="T63" s="17"/>
      <c r="U63" s="17"/>
      <c r="V63" s="17"/>
      <c r="W63" s="17"/>
      <c r="X63" s="17"/>
      <c r="Y63" s="17"/>
      <c r="Z63" s="17"/>
      <c r="AA63" s="17"/>
      <c r="AB63" s="17"/>
    </row>
    <row r="64" spans="1:30" ht="15.75" customHeight="1">
      <c r="A64" s="17"/>
      <c r="B64" s="163"/>
      <c r="C64" s="85"/>
      <c r="D64" s="85"/>
      <c r="E64" s="152"/>
      <c r="F64" s="152">
        <f>'Slapping Studs'!$E64*'Slapping Studs'!$C64</f>
        <v>0</v>
      </c>
      <c r="G64" s="17"/>
      <c r="H64" s="163"/>
      <c r="I64" s="186">
        <f t="shared" si="3"/>
        <v>0</v>
      </c>
      <c r="J64" s="17"/>
      <c r="K64" s="725"/>
      <c r="L64" s="699"/>
      <c r="M64" s="724"/>
      <c r="N64" s="17"/>
      <c r="O64" s="17"/>
      <c r="P64" s="17"/>
      <c r="Q64" s="17"/>
      <c r="R64" s="17"/>
      <c r="S64" s="17"/>
      <c r="T64" s="17"/>
      <c r="U64" s="17"/>
      <c r="V64" s="17"/>
      <c r="W64" s="17"/>
      <c r="X64" s="17"/>
      <c r="Y64" s="17"/>
      <c r="Z64" s="17"/>
      <c r="AA64" s="17"/>
      <c r="AB64" s="17"/>
    </row>
    <row r="65" spans="1:30" ht="15.75" customHeight="1">
      <c r="A65" s="17"/>
      <c r="B65" s="163"/>
      <c r="C65" s="85"/>
      <c r="D65" s="85"/>
      <c r="E65" s="152"/>
      <c r="F65" s="152">
        <f>'Slapping Studs'!$E65*'Slapping Studs'!$C65</f>
        <v>0</v>
      </c>
      <c r="G65" s="17"/>
      <c r="H65" s="163"/>
      <c r="I65" s="186">
        <f t="shared" si="3"/>
        <v>0</v>
      </c>
      <c r="J65" s="17"/>
      <c r="K65" s="725"/>
      <c r="L65" s="699"/>
      <c r="M65" s="724"/>
      <c r="N65" s="17"/>
      <c r="O65" s="17"/>
      <c r="P65" s="17"/>
      <c r="Q65" s="17"/>
      <c r="R65" s="17"/>
      <c r="S65" s="17"/>
      <c r="T65" s="17"/>
      <c r="U65" s="17"/>
      <c r="V65" s="17"/>
      <c r="W65" s="17"/>
      <c r="X65" s="17"/>
      <c r="Y65" s="17"/>
      <c r="Z65" s="17"/>
      <c r="AA65" s="17"/>
      <c r="AB65" s="17"/>
    </row>
    <row r="66" spans="1:30" ht="15.75" customHeight="1">
      <c r="A66" s="167"/>
      <c r="B66" s="163"/>
      <c r="C66" s="556"/>
      <c r="D66" s="557"/>
      <c r="E66" s="558"/>
      <c r="F66" s="558">
        <f>'Slapping Studs'!$E66*'Slapping Studs'!$C66</f>
        <v>0</v>
      </c>
      <c r="G66" s="158"/>
      <c r="H66" s="158"/>
      <c r="I66" s="232">
        <f t="shared" si="3"/>
        <v>0</v>
      </c>
      <c r="J66" s="554"/>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72" t="s">
        <v>1713</v>
      </c>
      <c r="B70" s="147" t="s">
        <v>92</v>
      </c>
      <c r="C70" s="147" t="s">
        <v>1714</v>
      </c>
      <c r="D70" s="147">
        <v>3</v>
      </c>
      <c r="E70" s="155">
        <v>26</v>
      </c>
      <c r="F70" s="156">
        <v>78</v>
      </c>
      <c r="G70" s="155" t="s">
        <v>1521</v>
      </c>
      <c r="H70" s="173">
        <v>181</v>
      </c>
      <c r="I70" s="173" t="s">
        <v>1715</v>
      </c>
      <c r="J70" s="731"/>
      <c r="K70" s="699"/>
      <c r="L70" s="699"/>
      <c r="M70" s="699"/>
      <c r="N70" s="724"/>
      <c r="O70" s="732" t="s">
        <v>395</v>
      </c>
      <c r="P70" s="733"/>
      <c r="Q70" s="17"/>
      <c r="R70" s="17"/>
      <c r="S70" s="17"/>
      <c r="T70" s="17"/>
      <c r="U70" s="17"/>
      <c r="V70" s="17"/>
      <c r="W70" s="17"/>
      <c r="X70" s="17"/>
      <c r="Y70" s="17"/>
      <c r="Z70" s="17"/>
      <c r="AA70" s="17"/>
    </row>
    <row r="71" spans="1:30" ht="15.75" customHeight="1">
      <c r="A71" s="147" t="s">
        <v>1716</v>
      </c>
      <c r="B71" s="147" t="s">
        <v>92</v>
      </c>
      <c r="C71" s="147" t="s">
        <v>1717</v>
      </c>
      <c r="D71" s="147">
        <v>2</v>
      </c>
      <c r="E71" s="155">
        <v>14</v>
      </c>
      <c r="F71" s="156">
        <v>24</v>
      </c>
      <c r="G71" s="155">
        <v>0</v>
      </c>
      <c r="H71" s="173">
        <v>181</v>
      </c>
      <c r="I71" s="173" t="s">
        <v>1718</v>
      </c>
      <c r="J71" s="725"/>
      <c r="K71" s="699"/>
      <c r="L71" s="699"/>
      <c r="M71" s="699"/>
      <c r="N71" s="724"/>
      <c r="O71" s="725"/>
      <c r="P71" s="699"/>
      <c r="Q71" s="17"/>
      <c r="R71" s="17"/>
      <c r="S71" s="17"/>
      <c r="T71" s="17"/>
      <c r="U71" s="17"/>
      <c r="V71" s="17"/>
      <c r="W71" s="17"/>
      <c r="X71" s="17"/>
      <c r="Y71" s="17"/>
      <c r="Z71" s="17"/>
      <c r="AA71" s="17"/>
    </row>
    <row r="72" spans="1:30" ht="15.75" customHeight="1">
      <c r="A72" s="17"/>
      <c r="B72" s="17"/>
      <c r="C72" s="85"/>
      <c r="D72" s="152"/>
      <c r="E72" s="151"/>
      <c r="F72" s="180">
        <f>'Slapping Studs'!$D72*'Slapping Studs'!$E72</f>
        <v>0</v>
      </c>
      <c r="G72" s="151"/>
      <c r="H72" s="179" t="str">
        <f>IF('Slapping Studs'!$B72= "","-",IF('Slapping Studs'!$B72= "External","Specify location tariff", "Campus buy-off"))</f>
        <v>-</v>
      </c>
      <c r="I72" s="179"/>
      <c r="J72" s="725"/>
      <c r="K72" s="699"/>
      <c r="L72" s="699"/>
      <c r="M72" s="699"/>
      <c r="N72" s="724"/>
      <c r="O72" s="725"/>
      <c r="P72" s="699"/>
      <c r="Q72" s="17"/>
      <c r="R72" s="17"/>
      <c r="S72" s="17"/>
      <c r="T72" s="17"/>
      <c r="U72" s="17"/>
      <c r="V72" s="17"/>
      <c r="W72" s="17"/>
      <c r="X72" s="17"/>
      <c r="Y72" s="17"/>
      <c r="Z72" s="17"/>
      <c r="AA72" s="17"/>
    </row>
    <row r="73" spans="1:30" ht="15.75" customHeight="1">
      <c r="A73" s="162"/>
      <c r="B73" s="17"/>
      <c r="C73" s="85"/>
      <c r="D73" s="152"/>
      <c r="E73" s="151"/>
      <c r="F73" s="180">
        <f>'Slapping Studs'!$D73*'Slapping Studs'!$E73</f>
        <v>0</v>
      </c>
      <c r="G73" s="151"/>
      <c r="H73" s="179" t="str">
        <f>IF('Slapping Studs'!$B73= "","-",IF('Slapping Studs'!$B73= "External","Specify location tariff", "Campus buy-off"))</f>
        <v>-</v>
      </c>
      <c r="I73" s="179"/>
      <c r="J73" s="725"/>
      <c r="K73" s="699"/>
      <c r="L73" s="699"/>
      <c r="M73" s="699"/>
      <c r="N73" s="724"/>
      <c r="O73" s="725"/>
      <c r="P73" s="699"/>
      <c r="Q73" s="17"/>
      <c r="R73" s="17"/>
      <c r="S73" s="17"/>
      <c r="T73" s="17"/>
      <c r="U73" s="17"/>
      <c r="V73" s="17"/>
      <c r="W73" s="17"/>
      <c r="X73" s="17"/>
      <c r="Y73" s="17"/>
      <c r="Z73" s="17"/>
      <c r="AA73" s="17"/>
    </row>
    <row r="74" spans="1:30" ht="15.75" customHeight="1">
      <c r="A74" s="17"/>
      <c r="B74" s="17"/>
      <c r="C74" s="85"/>
      <c r="D74" s="152"/>
      <c r="E74" s="151"/>
      <c r="F74" s="180">
        <f>'Slapping Studs'!$D74*'Slapping Studs'!$E74</f>
        <v>0</v>
      </c>
      <c r="G74" s="151"/>
      <c r="H74" s="179" t="str">
        <f>IF('Slapping Studs'!$B74= "","-",IF('Slapping Studs'!$B74= "External","Specify location tariff", "Campus buy-off"))</f>
        <v>-</v>
      </c>
      <c r="I74" s="179"/>
      <c r="J74" s="725"/>
      <c r="K74" s="699"/>
      <c r="L74" s="699"/>
      <c r="M74" s="699"/>
      <c r="N74" s="724"/>
      <c r="O74" s="725"/>
      <c r="P74" s="699"/>
      <c r="Q74" s="17"/>
      <c r="R74" s="17"/>
      <c r="S74" s="17"/>
      <c r="T74" s="17"/>
      <c r="U74" s="17"/>
      <c r="V74" s="17"/>
      <c r="W74" s="17"/>
      <c r="X74" s="17"/>
      <c r="Y74" s="17"/>
      <c r="Z74" s="17"/>
      <c r="AA74" s="17"/>
    </row>
    <row r="75" spans="1:30" ht="15.75" customHeight="1">
      <c r="A75" s="162"/>
      <c r="B75" s="17"/>
      <c r="C75" s="85"/>
      <c r="D75" s="152"/>
      <c r="E75" s="151"/>
      <c r="F75" s="180">
        <f>'Slapping Studs'!$D75*'Slapping Studs'!$E75</f>
        <v>0</v>
      </c>
      <c r="G75" s="151"/>
      <c r="H75" s="179" t="str">
        <f>IF('Slapping Studs'!$B75= "","-",IF('Slapping Studs'!$B75= "External","Specify location tariff", "Campus buy-off"))</f>
        <v>-</v>
      </c>
      <c r="I75" s="179"/>
      <c r="J75" s="725"/>
      <c r="K75" s="699"/>
      <c r="L75" s="699"/>
      <c r="M75" s="699"/>
      <c r="N75" s="724"/>
      <c r="O75" s="725"/>
      <c r="P75" s="699"/>
      <c r="Q75" s="17"/>
      <c r="R75" s="17"/>
      <c r="S75" s="17"/>
      <c r="T75" s="17"/>
      <c r="U75" s="17"/>
      <c r="V75" s="17"/>
      <c r="W75" s="17"/>
      <c r="X75" s="17"/>
      <c r="Y75" s="17"/>
      <c r="Z75" s="17"/>
      <c r="AA75" s="17"/>
    </row>
    <row r="76" spans="1:30" ht="15.75" customHeight="1">
      <c r="A76" s="17"/>
      <c r="B76" s="17"/>
      <c r="C76" s="85"/>
      <c r="D76" s="152"/>
      <c r="E76" s="151"/>
      <c r="F76" s="180">
        <f>'Slapping Studs'!$D76*'Slapping Studs'!$E76</f>
        <v>0</v>
      </c>
      <c r="G76" s="151"/>
      <c r="H76" s="179" t="str">
        <f>IF('Slapping Studs'!$B76= "","-",IF('Slapping Studs'!$B76= "External","Specify location tariff", "Campus buy-off"))</f>
        <v>-</v>
      </c>
      <c r="I76" s="179"/>
      <c r="J76" s="725"/>
      <c r="K76" s="699"/>
      <c r="L76" s="699"/>
      <c r="M76" s="699"/>
      <c r="N76" s="724"/>
      <c r="O76" s="725"/>
      <c r="P76" s="699"/>
      <c r="Q76" s="17"/>
      <c r="R76" s="17"/>
      <c r="S76" s="17"/>
      <c r="T76" s="17"/>
      <c r="U76" s="17"/>
      <c r="V76" s="17"/>
      <c r="W76" s="17"/>
      <c r="X76" s="17"/>
      <c r="Y76" s="17"/>
      <c r="Z76" s="17"/>
      <c r="AA76" s="17"/>
    </row>
    <row r="77" spans="1:30" ht="15.75" customHeight="1">
      <c r="A77" s="162"/>
      <c r="B77" s="17"/>
      <c r="C77" s="85"/>
      <c r="D77" s="152"/>
      <c r="E77" s="151"/>
      <c r="F77" s="180">
        <f>'Slapping Studs'!$D77*'Slapping Studs'!$E77</f>
        <v>0</v>
      </c>
      <c r="G77" s="151"/>
      <c r="H77" s="179" t="str">
        <f>IF('Slapping Studs'!$B77= "","-",IF('Slapping Studs'!$B77= "External","Specify location tariff", "Campus buy-off"))</f>
        <v>-</v>
      </c>
      <c r="I77" s="179"/>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151"/>
      <c r="F78" s="180">
        <f>'Slapping Studs'!$D78*'Slapping Studs'!$E78</f>
        <v>0</v>
      </c>
      <c r="G78" s="151"/>
      <c r="H78" s="179" t="str">
        <f>IF('Slapping Studs'!$B78= "","-",IF('Slapping Studs'!$B78=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151"/>
      <c r="F79" s="180">
        <f>'Slapping Studs'!$D79*'Slapping Studs'!$E79</f>
        <v>0</v>
      </c>
      <c r="G79" s="151"/>
      <c r="H79" s="179" t="str">
        <f>IF('Slapping Studs'!$B79= "","-",IF('Slapping Studs'!$B79=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'Slapping Studs'!$D80*'Slapping Studs'!$E80</f>
        <v>0</v>
      </c>
      <c r="G80" s="151"/>
      <c r="H80" s="179" t="str">
        <f>IF('Slapping Studs'!$B80= "","-",IF('Slapping Studs'!$B80=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'Slapping Studs'!$D81*'Slapping Studs'!$E81</f>
        <v>0</v>
      </c>
      <c r="G81" s="151"/>
      <c r="H81" s="179" t="str">
        <f>IF('Slapping Studs'!$B81= "","-",IF('Slapping Studs'!$B81=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'Slapping Studs'!$D82*'Slapping Studs'!$E82</f>
        <v>0</v>
      </c>
      <c r="G82" s="151"/>
      <c r="H82" s="179" t="str">
        <f>IF('Slapping Studs'!$B82= "","-",IF('Slapping Studs'!$B82=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'Slapping Studs'!$D83*'Slapping Studs'!$E83</f>
        <v>0</v>
      </c>
      <c r="G83" s="151"/>
      <c r="H83" s="179" t="str">
        <f>IF('Slapping Studs'!$B83= "","-",IF('Slapping Studs'!$B83=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'Slapping Studs'!$D84*'Slapping Studs'!$E84</f>
        <v>0</v>
      </c>
      <c r="G84" s="151"/>
      <c r="H84" s="179" t="str">
        <f>IF('Slapping Studs'!$B84= "","-",IF('Slapping Studs'!$B84=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67"/>
      <c r="B85" s="17"/>
      <c r="C85" s="557"/>
      <c r="D85" s="558"/>
      <c r="E85" s="556"/>
      <c r="F85" s="555">
        <f>'Slapping Studs'!$D85*'Slapping Studs'!$E85</f>
        <v>0</v>
      </c>
      <c r="G85" s="556"/>
      <c r="H85" s="557" t="str">
        <f>IF('Slapping Studs'!$B85= "","-",IF('Slapping Studs'!$B85= "External","Specify location tariff", "Campus buy-off"))</f>
        <v>-</v>
      </c>
      <c r="I85" s="561"/>
      <c r="J85" s="726"/>
      <c r="K85" s="717"/>
      <c r="L85" s="717"/>
      <c r="M85" s="717"/>
      <c r="N85" s="727"/>
      <c r="O85" s="725"/>
      <c r="P85" s="699"/>
      <c r="Q85" s="17"/>
      <c r="R85" s="17"/>
      <c r="S85" s="17"/>
      <c r="T85" s="17"/>
      <c r="U85" s="17"/>
      <c r="V85" s="17"/>
      <c r="W85" s="17"/>
      <c r="X85" s="17"/>
      <c r="Y85" s="17"/>
      <c r="Z85" s="17"/>
      <c r="AA85" s="17"/>
    </row>
    <row r="86" spans="1:30" ht="15.75" customHeight="1">
      <c r="A86" s="16"/>
      <c r="B86" s="17"/>
      <c r="C86" s="17"/>
      <c r="D86" s="17"/>
      <c r="E86" s="17"/>
      <c r="F86" s="17"/>
      <c r="G86" s="17"/>
      <c r="H86" s="17"/>
      <c r="I86" s="17"/>
      <c r="J86" s="17"/>
      <c r="K86" s="17"/>
      <c r="L86" s="17"/>
      <c r="M86" s="17"/>
      <c r="N86" s="17"/>
      <c r="O86" s="17">
        <v>0</v>
      </c>
      <c r="P86" s="17"/>
      <c r="Q86" s="17"/>
      <c r="R86" s="17"/>
      <c r="S86" s="17"/>
      <c r="T86" s="17"/>
      <c r="U86" s="17"/>
      <c r="V86" s="17"/>
      <c r="W86" s="17"/>
      <c r="X86" s="17"/>
      <c r="Y86" s="17"/>
      <c r="Z86" s="17"/>
      <c r="AA86" s="17"/>
      <c r="AB86" s="17"/>
      <c r="AC86" s="17"/>
      <c r="AD86" s="17"/>
    </row>
    <row r="87" spans="1:30" ht="15.75" customHeight="1">
      <c r="A87" s="16"/>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560" t="s">
        <v>404</v>
      </c>
      <c r="B88" s="17"/>
      <c r="C88" s="180"/>
      <c r="D88" s="85"/>
      <c r="E88" s="85"/>
      <c r="F88" s="85"/>
      <c r="G88" s="85"/>
      <c r="H88" s="85"/>
      <c r="I88" s="85"/>
      <c r="J88" s="85"/>
      <c r="K88" s="85"/>
      <c r="L88" s="181"/>
      <c r="M88" s="169"/>
      <c r="N88" s="17"/>
      <c r="O88" s="17"/>
      <c r="P88" s="17"/>
      <c r="Q88" s="17"/>
      <c r="R88" s="17"/>
      <c r="S88" s="17"/>
      <c r="T88" s="17"/>
      <c r="U88" s="17"/>
      <c r="V88" s="17"/>
      <c r="W88" s="17"/>
      <c r="X88" s="17"/>
      <c r="Y88" s="17"/>
      <c r="Z88" s="17"/>
      <c r="AA88" s="17"/>
      <c r="AB88" s="17"/>
      <c r="AC88" s="17"/>
      <c r="AD88" s="17"/>
    </row>
    <row r="89" spans="1:30" ht="15" customHeight="1">
      <c r="A89" s="16" t="s">
        <v>405</v>
      </c>
      <c r="B89" s="16" t="s">
        <v>406</v>
      </c>
      <c r="C89" s="16" t="s">
        <v>407</v>
      </c>
      <c r="D89" s="16" t="s">
        <v>408</v>
      </c>
      <c r="E89" s="16" t="s">
        <v>409</v>
      </c>
      <c r="F89" s="16" t="s">
        <v>410</v>
      </c>
      <c r="G89" s="16" t="s">
        <v>389</v>
      </c>
      <c r="H89" s="714" t="s">
        <v>390</v>
      </c>
      <c r="I89" s="715"/>
      <c r="J89" s="712" t="s">
        <v>322</v>
      </c>
      <c r="K89" s="713"/>
      <c r="L89" s="17"/>
      <c r="M89" s="17"/>
      <c r="N89" s="17"/>
      <c r="O89" s="17"/>
      <c r="P89" s="163"/>
      <c r="Q89" s="16"/>
      <c r="R89" s="17"/>
      <c r="S89" s="182"/>
      <c r="T89" s="17"/>
      <c r="U89" s="17"/>
      <c r="V89" s="17"/>
      <c r="W89" s="20">
        <f>SUM(F90:F103)</f>
        <v>755.73</v>
      </c>
      <c r="X89" s="17"/>
      <c r="Y89" s="17"/>
      <c r="Z89" s="17"/>
      <c r="AA89" s="17"/>
      <c r="AB89" s="17"/>
    </row>
    <row r="90" spans="1:30" ht="14.25" customHeight="1">
      <c r="A90" s="183" t="s">
        <v>1719</v>
      </c>
      <c r="B90" s="183" t="s">
        <v>508</v>
      </c>
      <c r="C90" s="165" t="s">
        <v>1720</v>
      </c>
      <c r="D90" s="267" t="s">
        <v>1143</v>
      </c>
      <c r="E90" s="185">
        <v>1</v>
      </c>
      <c r="F90" s="228">
        <v>390</v>
      </c>
      <c r="G90" s="173"/>
      <c r="H90" s="797" t="s">
        <v>1721</v>
      </c>
      <c r="I90" s="699"/>
      <c r="J90" s="718" t="s">
        <v>413</v>
      </c>
      <c r="K90" s="713"/>
      <c r="L90" s="17"/>
      <c r="M90" s="17"/>
      <c r="N90" s="17"/>
      <c r="O90" s="17"/>
      <c r="P90" s="17"/>
      <c r="Q90" s="187"/>
      <c r="R90" s="17"/>
      <c r="S90" s="17"/>
      <c r="T90" s="17"/>
      <c r="U90" s="17"/>
      <c r="V90" s="17"/>
      <c r="W90" s="17"/>
      <c r="X90" s="17"/>
      <c r="Y90" s="17"/>
      <c r="Z90" s="17"/>
      <c r="AA90" s="17"/>
      <c r="AB90" s="17"/>
    </row>
    <row r="91" spans="1:30" ht="15.75" customHeight="1">
      <c r="A91" s="183" t="s">
        <v>1722</v>
      </c>
      <c r="B91" s="183" t="s">
        <v>508</v>
      </c>
      <c r="C91" s="165" t="s">
        <v>1723</v>
      </c>
      <c r="D91" s="280" t="s">
        <v>1143</v>
      </c>
      <c r="E91" s="185">
        <v>1</v>
      </c>
      <c r="F91" s="228">
        <v>249.75</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83" t="s">
        <v>1724</v>
      </c>
      <c r="B92" s="183" t="s">
        <v>508</v>
      </c>
      <c r="C92" s="165" t="s">
        <v>1725</v>
      </c>
      <c r="D92" s="280" t="s">
        <v>1687</v>
      </c>
      <c r="E92" s="185">
        <v>2</v>
      </c>
      <c r="F92" s="228">
        <v>115.98</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7"/>
      <c r="B93" s="17"/>
      <c r="C93" s="189">
        <v>0</v>
      </c>
      <c r="D93" s="179"/>
      <c r="E93" s="151"/>
      <c r="F93" s="189">
        <v>0</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7"/>
      <c r="B94" s="17"/>
      <c r="C94" s="189">
        <v>0</v>
      </c>
      <c r="D94" s="179"/>
      <c r="E94" s="151"/>
      <c r="F94" s="189">
        <v>0</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7"/>
      <c r="B95" s="17"/>
      <c r="C95" s="189">
        <v>0</v>
      </c>
      <c r="D95" s="179"/>
      <c r="E95" s="151"/>
      <c r="F95" s="189">
        <v>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v>0</v>
      </c>
      <c r="D96" s="179"/>
      <c r="E96" s="151"/>
      <c r="F96" s="189">
        <v>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7"/>
      <c r="B97" s="17"/>
      <c r="C97" s="189">
        <v>0</v>
      </c>
      <c r="D97" s="179"/>
      <c r="E97" s="151"/>
      <c r="F97" s="189">
        <v>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v>0</v>
      </c>
      <c r="D98" s="179"/>
      <c r="E98" s="151"/>
      <c r="F98" s="189">
        <v>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717"/>
      <c r="I103" s="717"/>
      <c r="J103" s="721"/>
      <c r="K103" s="722"/>
      <c r="L103" s="17"/>
      <c r="M103" s="17"/>
      <c r="N103" s="17"/>
      <c r="O103" s="17"/>
      <c r="P103" s="17"/>
      <c r="Q103" s="17"/>
      <c r="R103" s="17"/>
      <c r="S103" s="17"/>
      <c r="T103" s="17"/>
      <c r="U103" s="17"/>
      <c r="V103" s="17"/>
      <c r="W103" s="17"/>
      <c r="X103" s="17"/>
      <c r="Y103" s="17"/>
      <c r="Z103" s="17"/>
      <c r="AA103" s="17"/>
      <c r="AB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6"/>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711"/>
      <c r="C113" s="699"/>
      <c r="D113" s="699"/>
      <c r="E113" s="699"/>
      <c r="F113" s="699"/>
      <c r="G113" s="699"/>
      <c r="H113" s="699"/>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5"/>
    <mergeCell ref="O70:P85"/>
    <mergeCell ref="J89:K89"/>
    <mergeCell ref="H89:I89"/>
    <mergeCell ref="H90:I103"/>
    <mergeCell ref="J90:K103"/>
    <mergeCell ref="B113:H113"/>
    <mergeCell ref="P113:R113"/>
    <mergeCell ref="P114:R114"/>
    <mergeCell ref="P115:R115"/>
    <mergeCell ref="M122:O122"/>
    <mergeCell ref="M123:O123"/>
    <mergeCell ref="M121:O121"/>
    <mergeCell ref="M124:O124"/>
    <mergeCell ref="M125:O125"/>
    <mergeCell ref="M126:O126"/>
    <mergeCell ref="M127:O127"/>
    <mergeCell ref="M153:O153"/>
    <mergeCell ref="M145:O145"/>
    <mergeCell ref="M146:O146"/>
    <mergeCell ref="M147:O147"/>
    <mergeCell ref="M156:O156"/>
    <mergeCell ref="M148:O148"/>
    <mergeCell ref="M149:O149"/>
    <mergeCell ref="M150:O150"/>
    <mergeCell ref="B153:C153"/>
    <mergeCell ref="B154:C154"/>
    <mergeCell ref="B155:C155"/>
    <mergeCell ref="B156:C156"/>
    <mergeCell ref="M154:O154"/>
    <mergeCell ref="M155:O155"/>
    <mergeCell ref="B160:C160"/>
    <mergeCell ref="B161:C161"/>
    <mergeCell ref="B162:C162"/>
    <mergeCell ref="B163:C163"/>
    <mergeCell ref="B164:C164"/>
    <mergeCell ref="B165:C165"/>
    <mergeCell ref="B166:C166"/>
    <mergeCell ref="B167:C167"/>
    <mergeCell ref="M161:O161"/>
    <mergeCell ref="M162:O162"/>
    <mergeCell ref="M163:O163"/>
    <mergeCell ref="M164:O164"/>
    <mergeCell ref="M165:O165"/>
    <mergeCell ref="M166:O166"/>
    <mergeCell ref="M167:O167"/>
    <mergeCell ref="B157:C157"/>
    <mergeCell ref="M157:O157"/>
    <mergeCell ref="B158:C158"/>
    <mergeCell ref="M158:O158"/>
    <mergeCell ref="B159:C159"/>
    <mergeCell ref="M159:O159"/>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P136:T136"/>
    <mergeCell ref="P137:T150"/>
    <mergeCell ref="P153:T153"/>
    <mergeCell ref="P154:T167"/>
    <mergeCell ref="P116:R116"/>
    <mergeCell ref="P117:R117"/>
    <mergeCell ref="P118:R118"/>
    <mergeCell ref="P119:R119"/>
    <mergeCell ref="P121:T121"/>
    <mergeCell ref="P122:T133"/>
  </mergeCells>
  <conditionalFormatting sqref="I54:I65">
    <cfRule type="containsText" dxfId="20" priority="1" operator="containsText" text="5">
      <formula>NOT(ISERROR(SEARCH(("5"),(I54))))</formula>
    </cfRule>
    <cfRule type="containsText" dxfId="19" priority="2" operator="containsText" text="42">
      <formula>NOT(ISERROR(SEARCH(("42"),(I54))))</formula>
    </cfRule>
    <cfRule type="containsText" dxfId="18" priority="3" operator="containsText" text="Please fill in">
      <formula>NOT(ISERROR(SEARCH(("Please fill in"),(I54))))</formula>
    </cfRule>
  </conditionalFormatting>
  <dataValidations count="4">
    <dataValidation type="list" allowBlank="1" showErrorMessage="1" sqref="B70:B85" xr:uid="{00000000-0002-0000-1F00-000001000000}">
      <formula1>'Slapping Studs'!LocationNames</formula1>
    </dataValidation>
    <dataValidation type="list" allowBlank="1" showErrorMessage="1" sqref="B9" xr:uid="{00000000-0002-0000-1F00-000002000000}">
      <formula1>"yes,no"</formula1>
    </dataValidation>
    <dataValidation type="list" allowBlank="1" sqref="G45:G49" xr:uid="{00000000-0002-0000-1F00-000003000000}">
      <formula1>"yes,no"</formula1>
    </dataValidation>
    <dataValidation type="list" allowBlank="1" showErrorMessage="1" sqref="D45:D49 H54:H66" xr:uid="{00000000-0002-0000-1F00-000004000000}">
      <formula1>'Slapping Studs'!TypesOfTrainers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F00-000000000000}">
          <x14:formula1>
            <xm:f>Constants!$H$6:$H$12</xm:f>
          </x14:formula1>
          <xm:sqref>B54:B66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C1000"/>
  <sheetViews>
    <sheetView workbookViewId="0">
      <selection sqref="A1:C1"/>
    </sheetView>
  </sheetViews>
  <sheetFormatPr defaultColWidth="12.59765625" defaultRowHeight="15" customHeight="1"/>
  <cols>
    <col min="1" max="1" width="28.8984375" customWidth="1"/>
    <col min="2" max="2" width="28.09765625" customWidth="1"/>
    <col min="3" max="4" width="17.3984375" customWidth="1"/>
    <col min="5" max="5" width="17.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3984375" customWidth="1"/>
    <col min="16" max="16" width="13.09765625" customWidth="1"/>
    <col min="17" max="17" width="7.59765625" customWidth="1"/>
    <col min="18" max="18" width="27" customWidth="1"/>
    <col min="19" max="19" width="20.3984375" customWidth="1"/>
    <col min="20" max="24" width="7.59765625" customWidth="1"/>
    <col min="25" max="25" width="8.3984375" customWidth="1"/>
    <col min="26" max="26" width="21.8984375" customWidth="1"/>
    <col min="27" max="27" width="12" customWidth="1"/>
    <col min="28" max="28" width="16.3984375" customWidth="1"/>
    <col min="29" max="29" width="6" customWidth="1"/>
    <col min="30" max="30" width="9.5" customWidth="1"/>
  </cols>
  <sheetData>
    <row r="1" spans="1:55" ht="171" customHeight="1">
      <c r="A1" s="805"/>
      <c r="B1" s="690"/>
      <c r="C1" s="691"/>
      <c r="D1" s="183"/>
      <c r="E1" s="806" t="s">
        <v>1726</v>
      </c>
      <c r="F1" s="690"/>
      <c r="G1" s="690"/>
      <c r="H1" s="691"/>
      <c r="I1" s="183"/>
      <c r="J1" s="183"/>
      <c r="K1" s="183"/>
      <c r="L1" s="183"/>
      <c r="M1" s="183"/>
      <c r="N1" s="183"/>
      <c r="O1" s="183"/>
      <c r="P1" s="183"/>
      <c r="Q1" s="183"/>
      <c r="R1" s="183"/>
      <c r="S1" s="183"/>
      <c r="T1" s="183"/>
      <c r="U1" s="183"/>
      <c r="V1" s="183"/>
      <c r="W1" s="183"/>
      <c r="X1" s="183"/>
      <c r="Y1" s="183"/>
      <c r="Z1" s="183"/>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row>
    <row r="2" spans="1:55" ht="14.4">
      <c r="A2" s="401" t="s">
        <v>294</v>
      </c>
      <c r="B2" s="652" t="s">
        <v>419</v>
      </c>
      <c r="C2" s="402"/>
      <c r="D2" s="183"/>
      <c r="E2" s="103" t="s">
        <v>654</v>
      </c>
      <c r="F2" s="653"/>
      <c r="G2" s="653" t="s">
        <v>1727</v>
      </c>
      <c r="H2" s="403"/>
      <c r="I2" s="183"/>
      <c r="J2" s="183"/>
      <c r="K2" s="183"/>
      <c r="L2" s="183"/>
      <c r="M2" s="183"/>
      <c r="N2" s="183"/>
      <c r="O2" s="183"/>
      <c r="P2" s="183"/>
      <c r="Q2" s="183"/>
      <c r="R2" s="183"/>
      <c r="S2" s="183"/>
      <c r="T2" s="183"/>
      <c r="U2" s="183"/>
      <c r="V2" s="183"/>
      <c r="W2" s="183"/>
      <c r="X2" s="183"/>
      <c r="Y2" s="183"/>
      <c r="Z2" s="305"/>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row>
    <row r="3" spans="1:55" ht="14.4">
      <c r="A3" s="654" t="s">
        <v>297</v>
      </c>
      <c r="B3" s="655">
        <v>3</v>
      </c>
      <c r="C3" s="656"/>
      <c r="D3" s="183"/>
      <c r="E3" s="106" t="s">
        <v>298</v>
      </c>
      <c r="F3" s="562"/>
      <c r="G3" s="657">
        <v>45450</v>
      </c>
      <c r="H3" s="658"/>
      <c r="I3" s="183"/>
      <c r="J3" s="183"/>
      <c r="K3" s="183"/>
      <c r="L3" s="183"/>
      <c r="M3" s="183"/>
      <c r="N3" s="183"/>
      <c r="O3" s="183"/>
      <c r="P3" s="183"/>
      <c r="Q3" s="183"/>
      <c r="R3" s="183"/>
      <c r="S3" s="183"/>
      <c r="T3" s="183"/>
      <c r="U3" s="183"/>
      <c r="V3" s="183"/>
      <c r="W3" s="183"/>
      <c r="X3" s="183"/>
      <c r="Y3" s="183"/>
      <c r="Z3" s="183"/>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row>
    <row r="4" spans="1:55"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5" ht="14.4">
      <c r="A5" s="659" t="s">
        <v>301</v>
      </c>
      <c r="B5" s="660"/>
      <c r="C5" s="659"/>
      <c r="D5" s="183"/>
      <c r="E5" s="632" t="s">
        <v>302</v>
      </c>
      <c r="F5" s="632"/>
      <c r="G5" s="661"/>
      <c r="H5" s="632"/>
      <c r="I5" s="183"/>
      <c r="J5" s="183"/>
      <c r="K5" s="183"/>
      <c r="L5" s="183"/>
      <c r="M5" s="183"/>
      <c r="N5" s="183"/>
      <c r="O5" s="183"/>
      <c r="P5" s="183"/>
      <c r="Q5" s="183"/>
      <c r="R5" s="183"/>
      <c r="S5" s="183"/>
      <c r="T5" s="183"/>
      <c r="U5" s="183"/>
      <c r="V5" s="183"/>
      <c r="W5" s="183"/>
      <c r="X5" s="183"/>
      <c r="Y5" s="183"/>
      <c r="Z5" s="183"/>
      <c r="AA5" s="478"/>
      <c r="AB5" s="478"/>
      <c r="AC5" s="478"/>
      <c r="AD5" s="478"/>
      <c r="AE5" s="478"/>
      <c r="AF5" s="478"/>
      <c r="AG5" s="478"/>
      <c r="AH5" s="478"/>
      <c r="AI5" s="478"/>
      <c r="AJ5" s="478"/>
      <c r="AK5" s="478"/>
      <c r="AL5" s="478"/>
      <c r="AM5" s="478"/>
      <c r="AN5" s="478"/>
      <c r="AO5" s="478"/>
      <c r="AP5" s="478"/>
      <c r="AQ5" s="478"/>
      <c r="AR5" s="478"/>
      <c r="AS5" s="478"/>
      <c r="AT5" s="478"/>
      <c r="AU5" s="478"/>
      <c r="AV5" s="478"/>
      <c r="AW5" s="478"/>
      <c r="AX5" s="478"/>
      <c r="AY5" s="478"/>
      <c r="AZ5" s="478"/>
      <c r="BA5" s="478"/>
      <c r="BB5" s="478"/>
    </row>
    <row r="6" spans="1:55" ht="14.4">
      <c r="A6" s="305"/>
      <c r="B6" s="404"/>
      <c r="C6" s="183"/>
      <c r="D6" s="183"/>
      <c r="E6" s="183"/>
      <c r="F6" s="183"/>
      <c r="G6" s="183"/>
      <c r="H6" s="183"/>
      <c r="I6" s="183"/>
      <c r="J6" s="404"/>
      <c r="K6" s="183"/>
      <c r="L6" s="183"/>
      <c r="M6" s="183"/>
      <c r="N6" s="183"/>
      <c r="O6" s="183"/>
      <c r="P6" s="183"/>
      <c r="Q6" s="183"/>
      <c r="R6" s="183"/>
      <c r="S6" s="183"/>
      <c r="T6" s="183"/>
      <c r="U6" s="183"/>
      <c r="V6" s="183"/>
      <c r="W6" s="183"/>
      <c r="X6" s="183"/>
      <c r="Y6" s="183"/>
      <c r="Z6" s="183"/>
      <c r="AA6" s="478"/>
      <c r="AB6" s="478"/>
      <c r="AC6" s="478"/>
      <c r="AD6" s="478"/>
      <c r="AE6" s="478"/>
      <c r="AF6" s="478"/>
      <c r="AG6" s="478"/>
      <c r="AH6" s="478"/>
      <c r="AI6" s="478"/>
      <c r="AJ6" s="478"/>
      <c r="AK6" s="478"/>
      <c r="AL6" s="478"/>
      <c r="AM6" s="478"/>
      <c r="AN6" s="478"/>
      <c r="AO6" s="478"/>
      <c r="AP6" s="478"/>
      <c r="AQ6" s="478"/>
      <c r="AR6" s="478"/>
      <c r="AS6" s="478"/>
      <c r="AT6" s="478"/>
      <c r="AU6" s="478"/>
      <c r="AV6" s="478"/>
      <c r="AW6" s="478"/>
      <c r="AX6" s="478"/>
      <c r="AY6" s="478"/>
      <c r="AZ6" s="478"/>
      <c r="BA6" s="478"/>
      <c r="BB6" s="478"/>
    </row>
    <row r="7" spans="1:55" ht="14.4">
      <c r="A7" s="662" t="s">
        <v>303</v>
      </c>
      <c r="B7" s="402">
        <v>45</v>
      </c>
      <c r="C7" s="183" t="s">
        <v>1728</v>
      </c>
      <c r="D7" s="807" t="s">
        <v>304</v>
      </c>
      <c r="E7" s="705"/>
      <c r="F7" s="705"/>
      <c r="G7" s="705"/>
      <c r="H7" s="705"/>
      <c r="I7" s="705"/>
      <c r="J7" s="17"/>
      <c r="K7" s="183"/>
      <c r="L7" s="183"/>
      <c r="M7" s="183"/>
      <c r="N7" s="183"/>
      <c r="O7" s="183"/>
      <c r="P7" s="183"/>
      <c r="Q7" s="183"/>
      <c r="R7" s="183"/>
      <c r="S7" s="183"/>
      <c r="T7" s="183"/>
      <c r="U7" s="183"/>
      <c r="V7" s="183"/>
      <c r="W7" s="183"/>
      <c r="X7" s="183"/>
      <c r="Y7" s="183"/>
      <c r="Z7" s="183"/>
      <c r="AA7" s="478"/>
      <c r="AB7" s="478"/>
      <c r="AC7" s="478"/>
      <c r="AD7" s="478"/>
      <c r="AE7" s="478"/>
      <c r="AF7" s="478"/>
      <c r="AG7" s="478"/>
      <c r="AH7" s="478"/>
      <c r="AI7" s="478"/>
      <c r="AJ7" s="478"/>
      <c r="AK7" s="478"/>
      <c r="AL7" s="478"/>
      <c r="AM7" s="478"/>
      <c r="AN7" s="478"/>
      <c r="AO7" s="478"/>
      <c r="AP7" s="478"/>
      <c r="AQ7" s="478"/>
      <c r="AR7" s="478"/>
      <c r="AS7" s="478"/>
      <c r="AT7" s="478"/>
      <c r="AU7" s="478"/>
      <c r="AV7" s="478"/>
      <c r="AW7" s="478"/>
      <c r="AX7" s="478"/>
      <c r="AY7" s="478"/>
      <c r="AZ7" s="478"/>
      <c r="BA7" s="478"/>
      <c r="BB7" s="478"/>
    </row>
    <row r="8" spans="1:55" ht="14.25" customHeight="1">
      <c r="A8" s="663" t="s">
        <v>305</v>
      </c>
      <c r="B8" s="664">
        <f>M20</f>
        <v>0</v>
      </c>
      <c r="C8" s="183" t="s">
        <v>306</v>
      </c>
      <c r="D8" s="750" t="s">
        <v>655</v>
      </c>
      <c r="E8" s="746"/>
      <c r="F8" s="746"/>
      <c r="G8" s="746"/>
      <c r="H8" s="746"/>
      <c r="I8" s="746"/>
      <c r="J8" s="17"/>
      <c r="K8" s="183"/>
      <c r="L8" s="183"/>
      <c r="M8" s="183"/>
      <c r="N8" s="183"/>
      <c r="O8" s="183"/>
      <c r="P8" s="183"/>
      <c r="Q8" s="183"/>
      <c r="R8" s="183"/>
      <c r="S8" s="183"/>
      <c r="T8" s="183"/>
      <c r="U8" s="183"/>
      <c r="V8" s="183"/>
      <c r="W8" s="183"/>
      <c r="X8" s="183"/>
      <c r="Y8" s="183"/>
      <c r="Z8" s="183"/>
      <c r="AA8" s="183"/>
      <c r="AB8" s="183"/>
      <c r="AC8" s="183"/>
      <c r="AD8" s="183"/>
      <c r="AE8" s="478"/>
      <c r="AF8" s="478"/>
      <c r="AG8" s="478"/>
      <c r="AH8" s="478"/>
      <c r="AI8" s="478"/>
      <c r="AJ8" s="478"/>
      <c r="AK8" s="478"/>
      <c r="AL8" s="478"/>
      <c r="AM8" s="478"/>
      <c r="AN8" s="478"/>
      <c r="AO8" s="478"/>
      <c r="AP8" s="478"/>
      <c r="AQ8" s="478"/>
      <c r="AR8" s="478"/>
      <c r="AS8" s="478"/>
      <c r="AT8" s="478"/>
      <c r="AU8" s="478"/>
      <c r="AV8" s="478"/>
      <c r="AW8" s="478"/>
      <c r="AX8" s="478"/>
      <c r="AY8" s="478"/>
      <c r="AZ8" s="478"/>
      <c r="BA8" s="478"/>
      <c r="BB8" s="478"/>
    </row>
    <row r="9" spans="1:55" ht="14.4">
      <c r="A9" s="405" t="s">
        <v>308</v>
      </c>
      <c r="B9" s="665" t="s">
        <v>309</v>
      </c>
      <c r="C9" s="183"/>
      <c r="D9" s="183"/>
      <c r="E9" s="406"/>
      <c r="F9" s="406"/>
      <c r="G9" s="406"/>
      <c r="H9" s="406"/>
      <c r="I9" s="406"/>
      <c r="J9" s="406"/>
      <c r="K9" s="406"/>
      <c r="L9" s="406"/>
      <c r="M9" s="406"/>
      <c r="N9" s="406"/>
      <c r="O9" s="406"/>
      <c r="P9" s="406"/>
      <c r="Q9" s="183"/>
      <c r="R9" s="406"/>
      <c r="S9" s="406"/>
      <c r="T9" s="406"/>
      <c r="U9" s="406"/>
      <c r="V9" s="406"/>
      <c r="W9" s="406"/>
      <c r="X9" s="406"/>
      <c r="Y9" s="406"/>
      <c r="Z9" s="406"/>
      <c r="AA9" s="406"/>
      <c r="AB9" s="18"/>
      <c r="AC9" s="406"/>
      <c r="AD9" s="407" t="s">
        <v>62</v>
      </c>
      <c r="AE9" s="478"/>
      <c r="AF9" s="478"/>
      <c r="AG9" s="478"/>
      <c r="AH9" s="478"/>
      <c r="AI9" s="478"/>
      <c r="AJ9" s="478"/>
      <c r="AK9" s="478"/>
      <c r="AL9" s="478"/>
      <c r="AM9" s="478"/>
      <c r="AN9" s="478"/>
      <c r="AO9" s="478"/>
      <c r="AP9" s="478"/>
      <c r="AQ9" s="478"/>
      <c r="AR9" s="478"/>
      <c r="AS9" s="478"/>
      <c r="AT9" s="478"/>
      <c r="AU9" s="478"/>
      <c r="AV9" s="478"/>
      <c r="AW9" s="478"/>
      <c r="AX9" s="478"/>
      <c r="AY9" s="478"/>
      <c r="AZ9" s="478"/>
      <c r="BA9" s="478"/>
      <c r="BB9" s="478"/>
    </row>
    <row r="10" spans="1:55" ht="14.4">
      <c r="A10" s="183" t="s">
        <v>310</v>
      </c>
      <c r="B10" s="666">
        <f t="array" ref="B10">SUM(IF(ISBLANK(Stretchers!$A$37:$A$41),0,1))</f>
        <v>2</v>
      </c>
      <c r="C10" s="183"/>
      <c r="D10" s="183"/>
      <c r="E10" s="406"/>
      <c r="F10" s="406"/>
      <c r="G10" s="406"/>
      <c r="H10" s="406"/>
      <c r="I10" s="406"/>
      <c r="J10" s="406"/>
      <c r="K10" s="406"/>
      <c r="L10" s="406"/>
      <c r="M10" s="406"/>
      <c r="N10" s="406"/>
      <c r="O10" s="406"/>
      <c r="P10" s="406"/>
      <c r="Q10" s="183"/>
      <c r="R10" s="406"/>
      <c r="S10" s="406"/>
      <c r="T10" s="406"/>
      <c r="U10" s="406"/>
      <c r="V10" s="406"/>
      <c r="W10" s="406"/>
      <c r="X10" s="406"/>
      <c r="Y10" s="406"/>
      <c r="Z10" s="406"/>
      <c r="AA10" s="406"/>
      <c r="AB10" s="18"/>
      <c r="AC10" s="406"/>
      <c r="AD10" s="407"/>
      <c r="AE10" s="478"/>
      <c r="AF10" s="478"/>
      <c r="AG10" s="478"/>
      <c r="AH10" s="478"/>
      <c r="AI10" s="478"/>
      <c r="AJ10" s="478"/>
      <c r="AK10" s="478"/>
      <c r="AL10" s="478"/>
      <c r="AM10" s="478"/>
      <c r="AN10" s="478"/>
      <c r="AO10" s="478"/>
      <c r="AP10" s="478"/>
      <c r="AQ10" s="478"/>
      <c r="AR10" s="478"/>
      <c r="AS10" s="478"/>
      <c r="AT10" s="478"/>
      <c r="AU10" s="478"/>
      <c r="AV10" s="478"/>
      <c r="AW10" s="478"/>
      <c r="AX10" s="478"/>
      <c r="AY10" s="478"/>
      <c r="AZ10" s="478"/>
      <c r="BA10" s="478"/>
      <c r="BB10" s="478"/>
    </row>
    <row r="11" spans="1:55" ht="14.4">
      <c r="A11" s="108" t="s">
        <v>311</v>
      </c>
      <c r="B11" s="547">
        <f>SUM(Stretchers!$B$37:$B$41)</f>
        <v>40</v>
      </c>
      <c r="C11" s="183"/>
      <c r="D11" s="183"/>
      <c r="E11" s="406"/>
      <c r="F11" s="406"/>
      <c r="G11" s="406"/>
      <c r="H11" s="406"/>
      <c r="I11" s="406"/>
      <c r="J11" s="406"/>
      <c r="K11" s="406"/>
      <c r="L11" s="406"/>
      <c r="M11" s="406"/>
      <c r="N11" s="406"/>
      <c r="O11" s="406"/>
      <c r="P11" s="406"/>
      <c r="Q11" s="183"/>
      <c r="R11" s="406"/>
      <c r="S11" s="406"/>
      <c r="T11" s="406"/>
      <c r="U11" s="406"/>
      <c r="V11" s="406"/>
      <c r="W11" s="406"/>
      <c r="X11" s="406"/>
      <c r="Y11" s="406"/>
      <c r="Z11" s="406"/>
      <c r="AA11" s="406"/>
      <c r="AB11" s="18"/>
      <c r="AC11" s="406"/>
      <c r="AD11" s="407"/>
      <c r="AE11" s="478"/>
      <c r="AF11" s="478"/>
      <c r="AG11" s="478"/>
      <c r="AH11" s="478"/>
      <c r="AI11" s="478"/>
      <c r="AJ11" s="478"/>
      <c r="AK11" s="478"/>
      <c r="AL11" s="478"/>
      <c r="AM11" s="478"/>
      <c r="AN11" s="478"/>
      <c r="AO11" s="478"/>
      <c r="AP11" s="478"/>
      <c r="AQ11" s="478"/>
      <c r="AR11" s="478"/>
      <c r="AS11" s="478"/>
      <c r="AT11" s="478"/>
      <c r="AU11" s="478"/>
      <c r="AV11" s="478"/>
      <c r="AW11" s="478"/>
      <c r="AX11" s="478"/>
      <c r="AY11" s="478"/>
      <c r="AZ11" s="478"/>
      <c r="BA11" s="478"/>
      <c r="BB11" s="478"/>
    </row>
    <row r="12" spans="1:55" ht="14.4">
      <c r="A12" s="183"/>
      <c r="B12" s="183"/>
      <c r="C12" s="183"/>
      <c r="D12" s="183"/>
      <c r="E12" s="406"/>
      <c r="F12" s="406"/>
      <c r="G12" s="406"/>
      <c r="H12" s="406"/>
      <c r="I12" s="406"/>
      <c r="J12" s="406"/>
      <c r="K12" s="406"/>
      <c r="L12" s="406"/>
      <c r="M12" s="406"/>
      <c r="N12" s="406"/>
      <c r="O12" s="406"/>
      <c r="P12" s="406"/>
      <c r="Q12" s="183"/>
      <c r="R12" s="406"/>
      <c r="S12" s="406"/>
      <c r="T12" s="406"/>
      <c r="U12" s="406"/>
      <c r="V12" s="406"/>
      <c r="W12" s="406"/>
      <c r="X12" s="406"/>
      <c r="Y12" s="406"/>
      <c r="Z12" s="406"/>
      <c r="AA12" s="406"/>
      <c r="AB12" s="18"/>
      <c r="AC12" s="406"/>
      <c r="AD12" s="406" t="str">
        <f>Constants!A2</f>
        <v>SC1</v>
      </c>
      <c r="AE12" s="406" t="str">
        <f>Constants!B2</f>
        <v>SC1 - Half</v>
      </c>
      <c r="AF12" s="406" t="str">
        <f>Constants!C2</f>
        <v>SC2</v>
      </c>
      <c r="AG12" s="406" t="str">
        <f>Constants!D2</f>
        <v>SC2 - Half</v>
      </c>
      <c r="AH12" s="406" t="str">
        <f>Constants!E2</f>
        <v>SC3</v>
      </c>
      <c r="AI12" s="406" t="str">
        <f>Constants!F2</f>
        <v>SC4</v>
      </c>
      <c r="AJ12" s="406" t="str">
        <f>Constants!G2</f>
        <v>SC5</v>
      </c>
      <c r="AK12" s="406" t="str">
        <f>Constants!H2</f>
        <v>SC6</v>
      </c>
      <c r="AL12" s="406" t="str">
        <f>Constants!I2</f>
        <v>Dojo</v>
      </c>
      <c r="AM12" s="406" t="str">
        <f>Constants!J2</f>
        <v>Boulder Wall</v>
      </c>
      <c r="AN12" s="406" t="str">
        <f>Constants!K2</f>
        <v>Climbing Wall</v>
      </c>
      <c r="AO12" s="406" t="str">
        <f>Constants!L2</f>
        <v>Artificial Hockey field</v>
      </c>
      <c r="AP12" s="406" t="str">
        <f>Constants!M2</f>
        <v>Artificial Hockey field - Half</v>
      </c>
      <c r="AQ12" s="406" t="str">
        <f>Constants!N2</f>
        <v>Artificial Soccer field</v>
      </c>
      <c r="AR12" s="406" t="str">
        <f>Constants!O2</f>
        <v>Artificial Soccer field - Half</v>
      </c>
      <c r="AS12" s="406" t="str">
        <f>Constants!P2</f>
        <v>Basketball</v>
      </c>
      <c r="AT12" s="406" t="str">
        <f>Constants!Q2</f>
        <v>Bastille field</v>
      </c>
      <c r="AU12" s="406" t="str">
        <f>Constants!R2</f>
        <v>Beach fields</v>
      </c>
      <c r="AV12" s="406" t="str">
        <f>Constants!S2</f>
        <v>Shooting range</v>
      </c>
      <c r="AW12" s="406" t="str">
        <f>Constants!T2</f>
        <v>Multi/Lacrosse field</v>
      </c>
      <c r="AX12" s="406" t="str">
        <f>Constants!U2</f>
        <v>Multi/Lacrosse field - Half</v>
      </c>
      <c r="AY12" s="406" t="str">
        <f>Constants!V2</f>
        <v>Bootcamp field</v>
      </c>
      <c r="AZ12" s="406" t="str">
        <f>Constants!W2</f>
        <v>Multi/Baseball field</v>
      </c>
      <c r="BA12" s="406" t="str">
        <f>Constants!X2</f>
        <v>Tennis court</v>
      </c>
      <c r="BB12" s="406" t="str">
        <f>Constants!Y2</f>
        <v>Utrack</v>
      </c>
    </row>
    <row r="13" spans="1:55" ht="14.4">
      <c r="A13" s="667" t="s">
        <v>312</v>
      </c>
      <c r="B13" s="183"/>
      <c r="C13" s="183"/>
      <c r="D13" s="183"/>
      <c r="E13" s="183"/>
      <c r="F13" s="406"/>
      <c r="G13" s="667" t="s">
        <v>313</v>
      </c>
      <c r="H13" s="406"/>
      <c r="I13" s="406"/>
      <c r="J13" s="668" t="s">
        <v>314</v>
      </c>
      <c r="K13" s="406"/>
      <c r="L13" s="550" t="s">
        <v>315</v>
      </c>
      <c r="M13" s="406"/>
      <c r="N13" s="406"/>
      <c r="O13" s="406"/>
      <c r="P13" s="406"/>
      <c r="Q13" s="406"/>
      <c r="R13" s="183"/>
      <c r="S13" s="406"/>
      <c r="T13" s="406"/>
      <c r="U13" s="406"/>
      <c r="V13" s="406"/>
      <c r="W13" s="406"/>
      <c r="X13" s="406"/>
      <c r="Y13" s="406"/>
      <c r="Z13" s="406"/>
      <c r="AA13" s="406"/>
      <c r="AB13" s="406"/>
      <c r="AC13" s="18"/>
      <c r="AD13" s="165">
        <f>Constants!A3</f>
        <v>60</v>
      </c>
      <c r="AE13" s="165">
        <f>Constants!B3</f>
        <v>30</v>
      </c>
      <c r="AF13" s="165">
        <f>Constants!C3</f>
        <v>60</v>
      </c>
      <c r="AG13" s="165">
        <f>Constants!D3</f>
        <v>30</v>
      </c>
      <c r="AH13" s="165">
        <f>Constants!E3</f>
        <v>40</v>
      </c>
      <c r="AI13" s="165">
        <f>Constants!F3</f>
        <v>40</v>
      </c>
      <c r="AJ13" s="165">
        <f>Constants!G3</f>
        <v>35</v>
      </c>
      <c r="AK13" s="165">
        <f>Constants!H3</f>
        <v>35</v>
      </c>
      <c r="AL13" s="165">
        <f>Constants!I3</f>
        <v>35</v>
      </c>
      <c r="AM13" s="165">
        <f>Constants!J3</f>
        <v>25</v>
      </c>
      <c r="AN13" s="165">
        <f>Constants!K3</f>
        <v>40</v>
      </c>
      <c r="AO13" s="165">
        <f>Constants!L3</f>
        <v>85</v>
      </c>
      <c r="AP13" s="165">
        <f>Constants!M3</f>
        <v>42.5</v>
      </c>
      <c r="AQ13" s="165">
        <f>Constants!N3</f>
        <v>90</v>
      </c>
      <c r="AR13" s="165">
        <f>Constants!O3</f>
        <v>45</v>
      </c>
      <c r="AS13" s="165">
        <f>Constants!P3</f>
        <v>27.5</v>
      </c>
      <c r="AT13" s="165">
        <f>Constants!Q3</f>
        <v>45</v>
      </c>
      <c r="AU13" s="165">
        <f>Constants!R3</f>
        <v>50</v>
      </c>
      <c r="AV13" s="165">
        <f>Constants!S3</f>
        <v>30</v>
      </c>
      <c r="AW13" s="165">
        <f>Constants!T3</f>
        <v>85</v>
      </c>
      <c r="AX13" s="165">
        <f>Constants!U3</f>
        <v>42.5</v>
      </c>
      <c r="AY13" s="165">
        <f>Constants!V3</f>
        <v>50</v>
      </c>
      <c r="AZ13" s="165">
        <f>Constants!W3</f>
        <v>60</v>
      </c>
      <c r="BA13" s="165">
        <f>Constants!X3</f>
        <v>30</v>
      </c>
      <c r="BB13" s="165">
        <f>Constants!Y3</f>
        <v>20</v>
      </c>
    </row>
    <row r="14" spans="1:55" ht="14.4">
      <c r="A14" s="408"/>
      <c r="B14" s="409" t="str">
        <f>Constants!H6</f>
        <v>Performance training</v>
      </c>
      <c r="C14" s="409" t="str">
        <f>Constants!H7</f>
        <v>Performance coaching</v>
      </c>
      <c r="D14" s="409" t="str">
        <f>Constants!H8</f>
        <v>Dangerous</v>
      </c>
      <c r="E14" s="410" t="str">
        <f>Constants!H9</f>
        <v>Recreational</v>
      </c>
      <c r="F14" s="410" t="s">
        <v>109</v>
      </c>
      <c r="G14" s="411"/>
      <c r="H14" s="412" t="s">
        <v>316</v>
      </c>
      <c r="I14" s="413" t="s">
        <v>92</v>
      </c>
      <c r="J14" s="411" t="s">
        <v>6</v>
      </c>
      <c r="K14" s="413" t="s">
        <v>317</v>
      </c>
      <c r="L14" s="113" t="s">
        <v>318</v>
      </c>
      <c r="M14" s="116"/>
      <c r="N14" s="406"/>
      <c r="O14" s="406"/>
      <c r="P14" s="406"/>
      <c r="Q14" s="406"/>
      <c r="R14" s="183"/>
      <c r="S14" s="406"/>
      <c r="T14" s="406"/>
      <c r="U14" s="406"/>
      <c r="V14" s="406"/>
      <c r="W14" s="406"/>
      <c r="X14" s="406"/>
      <c r="Y14" s="406"/>
      <c r="Z14" s="406"/>
      <c r="AA14" s="406"/>
      <c r="AB14" s="406"/>
      <c r="AC14" s="18"/>
      <c r="AD14" s="183">
        <f>SUMIF($B$70:$B$84,Constants!A2,$F$70:$F$84)</f>
        <v>0</v>
      </c>
      <c r="AE14" s="183">
        <f>SUMIF($B$70:$B$84,Constants!B2,$F$70:$F$84)</f>
        <v>0</v>
      </c>
      <c r="AF14" s="183">
        <f>SUMIF($B$70:$B$84,Constants!C2,$F$70:$F$84)</f>
        <v>63</v>
      </c>
      <c r="AG14" s="183">
        <f>SUMIF($B$70:$B$84,Constants!D2,$F$70:$F$84)</f>
        <v>0</v>
      </c>
      <c r="AH14" s="183">
        <f>SUMIF($B$70:$B$84,Constants!E2,$F$70:$F$84)</f>
        <v>0</v>
      </c>
      <c r="AI14" s="183">
        <f>SUMIF($B$70:$B$84,Constants!F2,$F$70:$F$84)</f>
        <v>0</v>
      </c>
      <c r="AJ14" s="183">
        <f>SUMIF($B$70:$B$84,Constants!G2,$F$70:$F$84)</f>
        <v>0</v>
      </c>
      <c r="AK14" s="183">
        <f>SUMIF($B$70:$B$84,Constants!H2,$F$70:$F$84)</f>
        <v>0</v>
      </c>
      <c r="AL14" s="183">
        <f>SUMIF($B$70:$B$84,Constants!I2,$F$70:$F$84)</f>
        <v>0</v>
      </c>
      <c r="AM14" s="183">
        <f>SUMIF($B$70:$B$84,Constants!J2,$F$70:$F$84)</f>
        <v>0</v>
      </c>
      <c r="AN14" s="183">
        <f>SUMIF($B$70:$B$84,Constants!K2,$F$70:$F$84)</f>
        <v>0</v>
      </c>
      <c r="AO14" s="183">
        <f>SUMIF($B$70:$B$84,Constants!L2,$F$70:$F$84)</f>
        <v>0</v>
      </c>
      <c r="AP14" s="183">
        <f>SUMIF($B$70:$B$84,Constants!M2,$F$70:$F$84)</f>
        <v>0</v>
      </c>
      <c r="AQ14" s="183">
        <f>SUMIF($B$70:$B$84,Constants!N2,$F$70:$F$84)</f>
        <v>0</v>
      </c>
      <c r="AR14" s="183">
        <f>SUMIF($B$70:$B$84,Constants!O2,$F$70:$F$84)</f>
        <v>0</v>
      </c>
      <c r="AS14" s="183">
        <f>SUMIF($B$70:$B$84,Constants!P2,$F$70:$F$84)</f>
        <v>0</v>
      </c>
      <c r="AT14" s="183">
        <f>SUMIF($B$70:$B$84,Constants!Q2,$F$70:$F$84)</f>
        <v>0</v>
      </c>
      <c r="AU14" s="183">
        <f>SUMIF($B$70:$B$84,Constants!R2,$F$70:$F$84)</f>
        <v>0</v>
      </c>
      <c r="AV14" s="183">
        <f>SUMIF($B$70:$B$84,Constants!S2,$F$70:$F$84)</f>
        <v>0</v>
      </c>
      <c r="AW14" s="183">
        <f>SUMIF($B$70:$B$84,Constants!T2,$F$70:$F$84)</f>
        <v>0</v>
      </c>
      <c r="AX14" s="183">
        <f>SUMIF($B$70:$B$84,Constants!U2,$F$70:$F$84)</f>
        <v>0</v>
      </c>
      <c r="AY14" s="183">
        <f>SUMIF($B$70:$B$84,Constants!V2,$F$70:$F$84)</f>
        <v>0</v>
      </c>
      <c r="AZ14" s="183">
        <f>SUMIF($B$70:$B$84,Constants!W2,$F$70:$F$84)</f>
        <v>63</v>
      </c>
      <c r="BA14" s="183">
        <f>SUMIF($B$70:$B$84,Constants!X2,$F$70:$F$84)</f>
        <v>0</v>
      </c>
      <c r="BB14" s="183">
        <f>SUMIF($B$70:$B$84,Constants!Y2,$F$70:$F$84)</f>
        <v>0</v>
      </c>
    </row>
    <row r="15" spans="1:55" ht="14.4">
      <c r="A15" s="414" t="str">
        <f>Constants!E6</f>
        <v>PT</v>
      </c>
      <c r="B15" s="183">
        <f>SUMIFS(Stretchers!$F$54:$F$66,Stretchers!$B$54:$B$66, B$14,Stretchers!$H$54:$H$66,$A15)*(1+Constants!$B$7)</f>
        <v>0</v>
      </c>
      <c r="C15" s="183">
        <f>SUMIFS(Stretchers!$F$54:$F$66,Stretchers!$B$54:$B$66, C$14,Stretchers!$H$54:$H$66,$A15)</f>
        <v>0</v>
      </c>
      <c r="D15" s="183">
        <f>SUMIFS(Stretchers!$F$54:$F$66,Stretchers!$B$54:$B$66, D$14,Stretchers!$H$54:$H$66,$A15)*(1+Constants!$B$7)</f>
        <v>0</v>
      </c>
      <c r="E15" s="183">
        <f>SUMIFS(Stretchers!$F$54:$F$66,Stretchers!$B$54:$B$66, E$14,Stretchers!$H$54:$H$66,$A15)*(1+Constants!$B$7)</f>
        <v>0</v>
      </c>
      <c r="F15" s="183">
        <f>SUMIFS(Stretchers!$F$54:$F$66,Stretchers!$B$54:$B$66, F$14,Stretchers!$H$54:$H$66,$A15)*(1+Constants!$B$7)</f>
        <v>0</v>
      </c>
      <c r="G15" s="414" t="s">
        <v>319</v>
      </c>
      <c r="H15" s="183">
        <f ca="1">SUMIF(Stretchers!$B$70:$B$85,"&lt;&gt;External",F70:F84)</f>
        <v>126</v>
      </c>
      <c r="I15" s="415">
        <f>SUMIF(Stretchers!$B$70:$B$85,"External",Stretchers!$F$70:$F$85)</f>
        <v>0</v>
      </c>
      <c r="J15" s="119">
        <f>SUM(Stretchers!$F$90:$F$103)</f>
        <v>0</v>
      </c>
      <c r="K15" s="120">
        <f>IF(OR(ISBLANK(B7),ISBLANK(B9)), "ERROR",MAX(MIN(J15,B7*Constants!B14)-Constants!B13*B7,0)*IF(B9="yes",Constants!B15,IF(B9="no",Constants!B16,0)))</f>
        <v>0</v>
      </c>
      <c r="L15" s="416" t="s">
        <v>257</v>
      </c>
      <c r="M15" s="120">
        <f>E15*Constants!B6+E17*Constants!B8+E21+E20</f>
        <v>0</v>
      </c>
      <c r="N15" s="406"/>
      <c r="O15" s="406"/>
      <c r="P15" s="406"/>
      <c r="Q15" s="406"/>
      <c r="R15" s="183"/>
      <c r="S15" s="406"/>
      <c r="T15" s="406"/>
      <c r="U15" s="406"/>
      <c r="V15" s="406"/>
      <c r="W15" s="406"/>
      <c r="X15" s="406"/>
      <c r="Y15" s="406"/>
      <c r="Z15" s="406"/>
      <c r="AA15" s="406"/>
      <c r="AB15" s="406"/>
      <c r="AC15" s="18"/>
      <c r="AD15" s="165">
        <f t="shared" ref="AD15:BA15" si="0">AD13*AD14</f>
        <v>0</v>
      </c>
      <c r="AE15" s="165">
        <f t="shared" si="0"/>
        <v>0</v>
      </c>
      <c r="AF15" s="165">
        <f t="shared" si="0"/>
        <v>3780</v>
      </c>
      <c r="AG15" s="165">
        <f t="shared" si="0"/>
        <v>0</v>
      </c>
      <c r="AH15" s="165">
        <f t="shared" si="0"/>
        <v>0</v>
      </c>
      <c r="AI15" s="165">
        <f t="shared" si="0"/>
        <v>0</v>
      </c>
      <c r="AJ15" s="165">
        <f t="shared" si="0"/>
        <v>0</v>
      </c>
      <c r="AK15" s="165">
        <f t="shared" si="0"/>
        <v>0</v>
      </c>
      <c r="AL15" s="165">
        <f t="shared" si="0"/>
        <v>0</v>
      </c>
      <c r="AM15" s="165">
        <f t="shared" si="0"/>
        <v>0</v>
      </c>
      <c r="AN15" s="165">
        <f t="shared" si="0"/>
        <v>0</v>
      </c>
      <c r="AO15" s="165">
        <f t="shared" si="0"/>
        <v>0</v>
      </c>
      <c r="AP15" s="165">
        <f t="shared" si="0"/>
        <v>0</v>
      </c>
      <c r="AQ15" s="165">
        <f t="shared" si="0"/>
        <v>0</v>
      </c>
      <c r="AR15" s="165">
        <f t="shared" si="0"/>
        <v>0</v>
      </c>
      <c r="AS15" s="165">
        <f t="shared" si="0"/>
        <v>0</v>
      </c>
      <c r="AT15" s="165">
        <f t="shared" si="0"/>
        <v>0</v>
      </c>
      <c r="AU15" s="165">
        <f t="shared" si="0"/>
        <v>0</v>
      </c>
      <c r="AV15" s="165">
        <f t="shared" si="0"/>
        <v>0</v>
      </c>
      <c r="AW15" s="165">
        <f t="shared" si="0"/>
        <v>0</v>
      </c>
      <c r="AX15" s="165">
        <f t="shared" si="0"/>
        <v>0</v>
      </c>
      <c r="AY15" s="165">
        <f t="shared" si="0"/>
        <v>0</v>
      </c>
      <c r="AZ15" s="165">
        <f t="shared" si="0"/>
        <v>3780</v>
      </c>
      <c r="BA15" s="183">
        <f t="shared" si="0"/>
        <v>0</v>
      </c>
      <c r="BB15" s="478"/>
    </row>
    <row r="16" spans="1:55" ht="14.4">
      <c r="A16" s="414" t="str">
        <f>Constants!E7</f>
        <v>PT-V</v>
      </c>
      <c r="B16" s="183">
        <f>SUMIFS(Stretchers!$F$54:$F$66,Stretchers!$B$54:$B$66, B$14,Stretchers!$H$54:$H$66,$A16)*(1+Constants!$B$9)</f>
        <v>0</v>
      </c>
      <c r="C16" s="183">
        <f>SUMIFS(Stretchers!$F$54:$F$66,Stretchers!$B$54:$B$66, C$14,Stretchers!$H$54:$H$66,$A16)</f>
        <v>0</v>
      </c>
      <c r="D16" s="183">
        <f>SUMIFS(Stretchers!$F$54:$F$66,Stretchers!$B$54:$B$66, D$14,Stretchers!$H$54:$H$66,$A16)*(1+Constants!$B$9)</f>
        <v>0</v>
      </c>
      <c r="E16" s="183">
        <f>SUMIFS(Stretchers!$F$54:$F$66,Stretchers!$B$54:$B$66, E$14,Stretchers!$H$54:$H$66,$A16)*(1+Constants!$B$9)</f>
        <v>0</v>
      </c>
      <c r="F16" s="183">
        <f>SUMIFS(Stretchers!$F$54:$F$66,Stretchers!$B$54:$B$66, F$14,Stretchers!$H$54:$H$66,$A16)*(1+Constants!$B$9)</f>
        <v>0</v>
      </c>
      <c r="G16" s="414" t="s">
        <v>35</v>
      </c>
      <c r="H16" s="122">
        <f>SUM(AD15:BB15)</f>
        <v>7560</v>
      </c>
      <c r="I16" s="120">
        <f t="array" ref="I16">SUM(IF(Stretchers!$B$70:$B$85="External",Stretchers!$F$70:$F$85*Stretchers!$H$70:$H$85,0))</f>
        <v>0</v>
      </c>
      <c r="J16" s="417"/>
      <c r="K16" s="418"/>
      <c r="L16" s="416" t="s">
        <v>60</v>
      </c>
      <c r="M16" s="120">
        <f>J15-K15</f>
        <v>0</v>
      </c>
      <c r="N16" s="406"/>
      <c r="O16" s="406"/>
      <c r="P16" s="406"/>
      <c r="Q16" s="406"/>
      <c r="R16" s="183"/>
      <c r="S16" s="406"/>
      <c r="T16" s="406"/>
      <c r="U16" s="406"/>
      <c r="V16" s="406"/>
      <c r="W16" s="406"/>
      <c r="X16" s="406"/>
      <c r="Y16" s="406"/>
      <c r="Z16" s="406"/>
      <c r="AA16" s="406"/>
      <c r="AB16" s="406"/>
      <c r="AC16" s="18"/>
      <c r="AD16" s="406"/>
      <c r="AE16" s="406"/>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8"/>
      <c r="BB16" s="478"/>
      <c r="BC16" s="478"/>
    </row>
    <row r="17" spans="1:55" ht="14.4">
      <c r="A17" s="414" t="str">
        <f>Constants!E8</f>
        <v>PT-ZZP</v>
      </c>
      <c r="B17" s="183">
        <f>SUMIFS(Stretchers!$F$54:$F$66,Stretchers!$B$54:$B$66, B$14,Stretchers!$H$54:$H$66,$A17)*(1+Constants!$B$7)</f>
        <v>0</v>
      </c>
      <c r="C17" s="183">
        <f>SUMIFS(Stretchers!$F$54:$F$66,Stretchers!$B$54:$B$66, C$14,Stretchers!$H$54:$H$66,$A17)</f>
        <v>0</v>
      </c>
      <c r="D17" s="183">
        <f>SUMIFS(Stretchers!$F$54:$F$66,Stretchers!$B$54:$B$66, D$14,Stretchers!$H$54:$H$66,$A17)*(1+Constants!$B$7)</f>
        <v>0</v>
      </c>
      <c r="E17" s="183">
        <f>SUMIFS(Stretchers!$F$54:$F$66,Stretchers!$B$54:$B$66, E$14,Stretchers!$H$54:$H$66,$A17)*(1+Constants!$B$7)</f>
        <v>0</v>
      </c>
      <c r="F17" s="183">
        <f>SUMIFS(Stretchers!$F$54:$F$66,Stretchers!$B$54:$B$66, F$14,Stretchers!$H$54:$H$66,$A17)*(1+Constants!$B$7)</f>
        <v>0</v>
      </c>
      <c r="G17" s="414"/>
      <c r="H17" s="122"/>
      <c r="I17" s="120"/>
      <c r="J17" s="417"/>
      <c r="K17" s="418"/>
      <c r="L17" s="416"/>
      <c r="M17" s="120"/>
      <c r="N17" s="406"/>
      <c r="O17" s="406"/>
      <c r="P17" s="406"/>
      <c r="Q17" s="406"/>
      <c r="R17" s="183"/>
      <c r="S17" s="406"/>
      <c r="T17" s="406"/>
      <c r="U17" s="406"/>
      <c r="V17" s="406"/>
      <c r="W17" s="406"/>
      <c r="X17" s="406"/>
      <c r="Y17" s="406"/>
      <c r="Z17" s="406"/>
      <c r="AA17" s="406"/>
      <c r="AB17" s="406"/>
      <c r="AC17" s="18"/>
      <c r="AD17" s="406"/>
      <c r="AE17" s="406"/>
      <c r="AF17" s="478"/>
      <c r="AG17" s="478"/>
      <c r="AH17" s="478"/>
      <c r="AI17" s="478"/>
      <c r="AJ17" s="478"/>
      <c r="AK17" s="478"/>
      <c r="AL17" s="478"/>
      <c r="AM17" s="478"/>
      <c r="AN17" s="478"/>
      <c r="AO17" s="478"/>
      <c r="AP17" s="478"/>
      <c r="AQ17" s="478"/>
      <c r="AR17" s="478"/>
      <c r="AS17" s="478"/>
      <c r="AT17" s="478"/>
      <c r="AU17" s="478"/>
      <c r="AV17" s="478"/>
      <c r="AW17" s="478"/>
      <c r="AX17" s="478"/>
      <c r="AY17" s="478"/>
      <c r="AZ17" s="478"/>
      <c r="BA17" s="478"/>
      <c r="BB17" s="478"/>
      <c r="BC17" s="478"/>
    </row>
    <row r="18" spans="1:55" ht="14.4">
      <c r="A18" s="414" t="str">
        <f>Constants!E9</f>
        <v>RT</v>
      </c>
      <c r="B18" s="183">
        <f>SUMIFS(Stretchers!$F$54:$F$66,Stretchers!$B$54:$B$66, B$14,Stretchers!$H$54:$H$66,$A18)</f>
        <v>0</v>
      </c>
      <c r="C18" s="183">
        <f>SUMIFS(Stretchers!$F$54:$F$66,Stretchers!$B$54:$B$66, C$14,Stretchers!$H$54:$H$66,$A18)</f>
        <v>0</v>
      </c>
      <c r="D18" s="183">
        <f>SUMIFS(Stretchers!$F$54:$F$66,Stretchers!$B$54:$B$66, D$14,Stretchers!$H$54:$H$66,$A18)</f>
        <v>0</v>
      </c>
      <c r="E18" s="183">
        <f>SUMIFS(Stretchers!$F$54:$F$66,Stretchers!$B$54:$B$66, E$14,Stretchers!$H$54:$H$66,$A18)</f>
        <v>0</v>
      </c>
      <c r="F18" s="183">
        <f>SUMIFS(Stretchers!$F$54:$F$66,Stretchers!$B$54:$B$66, F$14,Stretchers!$H$54:$H$66,$A18)</f>
        <v>0</v>
      </c>
      <c r="G18" s="414"/>
      <c r="H18" s="122"/>
      <c r="I18" s="120"/>
      <c r="J18" s="417"/>
      <c r="K18" s="418"/>
      <c r="L18" s="416"/>
      <c r="M18" s="120"/>
      <c r="N18" s="406"/>
      <c r="O18" s="406"/>
      <c r="P18" s="406"/>
      <c r="Q18" s="406"/>
      <c r="R18" s="183"/>
      <c r="S18" s="406"/>
      <c r="T18" s="406"/>
      <c r="U18" s="406"/>
      <c r="V18" s="406"/>
      <c r="W18" s="406"/>
      <c r="X18" s="406"/>
      <c r="Y18" s="406"/>
      <c r="Z18" s="406"/>
      <c r="AA18" s="406"/>
      <c r="AB18" s="406"/>
      <c r="AC18" s="18"/>
      <c r="AD18" s="406"/>
      <c r="AE18" s="406"/>
      <c r="AF18" s="478"/>
      <c r="AG18" s="478"/>
      <c r="AH18" s="478"/>
      <c r="AI18" s="478"/>
      <c r="AJ18" s="478"/>
      <c r="AK18" s="478"/>
      <c r="AL18" s="478"/>
      <c r="AM18" s="478"/>
      <c r="AN18" s="478"/>
      <c r="AO18" s="478"/>
      <c r="AP18" s="478"/>
      <c r="AQ18" s="478"/>
      <c r="AR18" s="478"/>
      <c r="AS18" s="478"/>
      <c r="AT18" s="478"/>
      <c r="AU18" s="478"/>
      <c r="AV18" s="478"/>
      <c r="AW18" s="478"/>
      <c r="AX18" s="478"/>
      <c r="AY18" s="478"/>
      <c r="AZ18" s="478"/>
      <c r="BA18" s="478"/>
      <c r="BB18" s="478"/>
      <c r="BC18" s="478"/>
    </row>
    <row r="19" spans="1:55" ht="14.4">
      <c r="A19" s="414" t="str">
        <f>Constants!E10</f>
        <v>Extern</v>
      </c>
      <c r="B19" s="183">
        <f>SUMIFS(Stretchers!$F$54:$F$66,Stretchers!$B$54:$B$66, B$14,Stretchers!$H$54:$H$66,$A19)</f>
        <v>0</v>
      </c>
      <c r="C19" s="183">
        <f>SUMIFS(Stretchers!$F$54:$F$66,Stretchers!$B$54:$B$66, C$14,Stretchers!$H$54:$H$66,$A19)</f>
        <v>0</v>
      </c>
      <c r="D19" s="183">
        <f>SUMIFS(Stretchers!$F$54:$F$66,Stretchers!$B$54:$B$66, D$14,Stretchers!$H$54:$H$66,$A19)</f>
        <v>0</v>
      </c>
      <c r="E19" s="183">
        <f>SUMIFS(Stretchers!$F$54:$F$66,Stretchers!$B$54:$B$66, E$14,Stretchers!$H$54:$H$66,$A19)</f>
        <v>0</v>
      </c>
      <c r="F19" s="183">
        <f>SUMIFS(Stretchers!$F$54:$F$66,Stretchers!$B$54:$B$66, F$14,Stretchers!$H$54:$H$66,$A19)</f>
        <v>0</v>
      </c>
      <c r="G19" s="419"/>
      <c r="H19" s="183"/>
      <c r="I19" s="415"/>
      <c r="J19" s="417"/>
      <c r="K19" s="420"/>
      <c r="L19" s="669"/>
      <c r="M19" s="128"/>
      <c r="N19" s="406"/>
      <c r="O19" s="406"/>
      <c r="P19" s="406"/>
      <c r="Q19" s="406"/>
      <c r="R19" s="183"/>
      <c r="S19" s="406"/>
      <c r="T19" s="406"/>
      <c r="U19" s="406"/>
      <c r="V19" s="406"/>
      <c r="W19" s="406"/>
      <c r="X19" s="406"/>
      <c r="Y19" s="406"/>
      <c r="Z19" s="406"/>
      <c r="AA19" s="406"/>
      <c r="AB19" s="406"/>
      <c r="AC19" s="18"/>
      <c r="AD19" s="406"/>
      <c r="AE19" s="406"/>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row>
    <row r="20" spans="1:55" ht="14.4">
      <c r="A20" s="414" t="str">
        <f>CONCATENATE(A17," Costs")</f>
        <v>PT-ZZP Costs</v>
      </c>
      <c r="B20" s="122">
        <f t="array" ref="B20">SUM(IF(Stretchers!$B$54:$B$66=B$14,IF(Stretchers!$H$54:$H$66="PT-ZZP",Stretchers!$F$54:$F$66*Stretchers!$I$54:$I$66*(1+Constants!$B$7),0),0))</f>
        <v>0</v>
      </c>
      <c r="C20" s="122">
        <f t="array" ref="C20">SUM(IF(Stretchers!$B$54:$B$66=C$14,IF(Stretchers!$H$54:$H$66="PT-ZZP",Stretchers!$F$54:$F$66*Stretchers!$I$54:$I$66,0),0))</f>
        <v>0</v>
      </c>
      <c r="D20" s="122">
        <f t="array" ref="D20">SUM(IF(Stretchers!$B$54:$B$66=D$14,IF(Stretchers!$H$54:$H$66="PT-ZZP",Stretchers!$F$54:$F$66*Stretchers!$I$54:$I$66*(1+Constants!$B$7),0),0))</f>
        <v>0</v>
      </c>
      <c r="E20" s="122">
        <f t="array" ref="E20">SUM(IF(Stretchers!$B$54:$B$66=E$14,IF(Stretchers!$H$54:$H$66="PT-ZZP",Stretchers!$F$54:$F$66*Stretchers!$I$54:$I$66*(1+Constants!$B$7),0),0))</f>
        <v>0</v>
      </c>
      <c r="F20" s="122">
        <f t="array" ref="F20">SUM(IF(Stretchers!$B$54:$B$66=F$14,IF(Stretchers!$H$54:$H$66="PT-ZZP",Stretchers!$F$54:$F$66*Stretchers!$I$54:$I$66*(1+Constants!$B$7),0),0))</f>
        <v>0</v>
      </c>
      <c r="G20" s="419"/>
      <c r="H20" s="183"/>
      <c r="I20" s="415"/>
      <c r="J20" s="417"/>
      <c r="K20" s="420"/>
      <c r="L20" s="416" t="s">
        <v>6</v>
      </c>
      <c r="M20" s="120">
        <f>SUM(M14:M19)</f>
        <v>0</v>
      </c>
      <c r="N20" s="406"/>
      <c r="O20" s="406"/>
      <c r="P20" s="406"/>
      <c r="Q20" s="406"/>
      <c r="R20" s="183"/>
      <c r="S20" s="406"/>
      <c r="T20" s="406"/>
      <c r="U20" s="406"/>
      <c r="V20" s="406"/>
      <c r="W20" s="406"/>
      <c r="X20" s="406"/>
      <c r="Y20" s="406"/>
      <c r="Z20" s="406"/>
      <c r="AA20" s="406"/>
      <c r="AB20" s="406"/>
      <c r="AC20" s="18"/>
      <c r="AD20" s="406"/>
      <c r="AE20" s="406"/>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row>
    <row r="21" spans="1:55" ht="15.75" customHeight="1">
      <c r="A21" s="414" t="str">
        <f>CONCATENATE(A19," Costs")</f>
        <v>Extern Costs</v>
      </c>
      <c r="B21" s="122">
        <f t="array" ref="B21">SUM(IF(Stretchers!$B$54:$B$66=B$14,IF(Stretchers!$H$54:$H$66="Extern",Stretchers!$F$54:$F$66*Stretchers!$I$54:$I$66,0),0))</f>
        <v>0</v>
      </c>
      <c r="C21" s="122">
        <f t="array" ref="C21">SUM(IF(Stretchers!$B$54:$B$66=C$14,IF(Stretchers!$H$54:$H$66="Extern",Stretchers!$F$54:$F$66*Stretchers!$I$54:$I$66,0),0))</f>
        <v>0</v>
      </c>
      <c r="D21" s="122">
        <f t="array" ref="D21">SUM(IF(Stretchers!$B$54:$B$66=D$14,IF(Stretchers!$H$54:$H$66="Extern",Stretchers!$F$54:$F$66*Stretchers!$I$54:$I$66,0),0))</f>
        <v>0</v>
      </c>
      <c r="E21" s="122">
        <f t="array" ref="E21">SUM(IF(Stretchers!$B$54:$B$66=E$14,IF(Stretchers!$H$54:$H$66="Extern",Stretchers!$F$54:$F$66*Stretchers!$I$54:$I$66,0),0))</f>
        <v>0</v>
      </c>
      <c r="F21" s="120">
        <f t="array" ref="F21">SUM(IF(Stretchers!$B$54:$B$66=F$14,IF(Stretchers!$H$54:$H$66="Extern",Stretchers!$F$54:$F$66*Stretchers!$I$54:$I$66,0),0))</f>
        <v>0</v>
      </c>
      <c r="G21" s="421"/>
      <c r="H21" s="670"/>
      <c r="I21" s="422"/>
      <c r="J21" s="423"/>
      <c r="K21" s="424"/>
      <c r="L21" s="423"/>
      <c r="M21" s="424"/>
      <c r="N21" s="406"/>
      <c r="O21" s="406"/>
      <c r="P21" s="406"/>
      <c r="Q21" s="406"/>
      <c r="R21" s="183"/>
      <c r="S21" s="406"/>
      <c r="T21" s="406"/>
      <c r="U21" s="406"/>
      <c r="V21" s="406"/>
      <c r="W21" s="406"/>
      <c r="X21" s="406"/>
      <c r="Y21" s="406"/>
      <c r="Z21" s="406"/>
      <c r="AA21" s="406"/>
      <c r="AB21" s="406"/>
      <c r="AC21" s="18"/>
      <c r="AD21" s="406"/>
      <c r="AE21" s="406"/>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row>
    <row r="22" spans="1:55" ht="15" customHeight="1">
      <c r="A22" s="414" t="s">
        <v>320</v>
      </c>
      <c r="B22" s="122"/>
      <c r="C22" s="122"/>
      <c r="D22" s="122"/>
      <c r="E22" s="122"/>
      <c r="F22" s="120">
        <f t="array" ref="F22">SUMIFS(Stretchers!$F$54:$F$66,Stretchers!$B$54:$B$66,"Mentorship",Stretchers!$H$54:$H$66,"PT-V")*Constants!B8+SUMIFS(Stretchers!$F$54:$F$66,Stretchers!$B$54:$B$66,"Mentorship",Stretchers!$H$54:$H$66,"PT")*Constants!B6+SUMPRODUCT(IF(Stretchers!$B$54:$B$66="Mentorship",IF(Stretchers!$H$54:$H$66="PT-ZZP",Stretchers!$F$54:$F$66*Stretchers!$I$54:$I$66,0)))</f>
        <v>0</v>
      </c>
    </row>
    <row r="23" spans="1:55" ht="15" customHeight="1">
      <c r="A23" s="425" t="s">
        <v>321</v>
      </c>
      <c r="B23" s="552"/>
      <c r="C23" s="552"/>
      <c r="D23" s="552"/>
      <c r="E23" s="552">
        <f>SUMIF(Stretchers!$B$54:$B$66,"External Trainer Course",Stretchers!$I$54:$I$66)</f>
        <v>0</v>
      </c>
      <c r="F23" s="134"/>
    </row>
    <row r="24" spans="1:55" ht="15.75" customHeight="1">
      <c r="A24" s="183"/>
      <c r="B24" s="183"/>
      <c r="C24" s="183"/>
      <c r="D24" s="183"/>
      <c r="E24" s="406"/>
      <c r="F24" s="406"/>
      <c r="G24" s="406"/>
      <c r="H24" s="406"/>
      <c r="I24" s="406"/>
      <c r="J24" s="406"/>
      <c r="K24" s="406"/>
      <c r="L24" s="406"/>
      <c r="M24" s="406"/>
      <c r="N24" s="406"/>
      <c r="O24" s="406"/>
      <c r="P24" s="406"/>
      <c r="Q24" s="183"/>
      <c r="R24" s="406"/>
      <c r="S24" s="406"/>
      <c r="T24" s="406"/>
      <c r="U24" s="406"/>
      <c r="V24" s="406"/>
      <c r="W24" s="406"/>
      <c r="X24" s="406"/>
      <c r="Y24" s="406"/>
      <c r="Z24" s="406"/>
      <c r="AA24" s="406"/>
      <c r="AB24" s="18"/>
      <c r="AC24" s="406"/>
      <c r="AD24" s="406"/>
      <c r="AE24" s="478"/>
      <c r="AF24" s="478"/>
      <c r="AG24" s="478"/>
      <c r="AH24" s="478"/>
      <c r="AI24" s="478"/>
      <c r="AJ24" s="478"/>
      <c r="AK24" s="478"/>
      <c r="AL24" s="478"/>
      <c r="AM24" s="478"/>
      <c r="AN24" s="478"/>
      <c r="AO24" s="478"/>
      <c r="AP24" s="478"/>
      <c r="AQ24" s="478"/>
      <c r="AR24" s="478"/>
      <c r="AS24" s="478"/>
      <c r="AT24" s="478"/>
      <c r="AU24" s="478"/>
      <c r="AV24" s="478"/>
      <c r="AW24" s="478"/>
      <c r="AX24" s="478"/>
      <c r="AY24" s="478"/>
      <c r="AZ24" s="478"/>
      <c r="BA24" s="478"/>
      <c r="BB24" s="478"/>
    </row>
    <row r="25" spans="1:55" ht="15.75" customHeight="1">
      <c r="A25" s="183"/>
      <c r="B25" s="183"/>
      <c r="C25" s="183"/>
      <c r="D25" s="183"/>
      <c r="E25" s="406"/>
      <c r="F25" s="406"/>
      <c r="G25" s="406"/>
      <c r="H25" s="406"/>
      <c r="I25" s="406"/>
      <c r="J25" s="406"/>
      <c r="K25" s="406"/>
      <c r="L25" s="406"/>
      <c r="M25" s="406"/>
      <c r="N25" s="406"/>
      <c r="O25" s="406"/>
      <c r="P25" s="406"/>
      <c r="Q25" s="183"/>
      <c r="R25" s="406"/>
      <c r="S25" s="406"/>
      <c r="T25" s="406"/>
      <c r="U25" s="406"/>
      <c r="V25" s="406"/>
      <c r="W25" s="406"/>
      <c r="X25" s="406"/>
      <c r="Y25" s="406"/>
      <c r="Z25" s="406"/>
      <c r="AA25" s="406"/>
      <c r="AB25" s="18"/>
      <c r="AC25" s="406"/>
      <c r="AD25" s="406"/>
      <c r="AE25" s="478"/>
      <c r="AF25" s="478"/>
      <c r="AG25" s="478"/>
      <c r="AH25" s="478"/>
      <c r="AI25" s="478"/>
      <c r="AJ25" s="478"/>
      <c r="AK25" s="478"/>
      <c r="AL25" s="478"/>
      <c r="AM25" s="478"/>
      <c r="AN25" s="478"/>
      <c r="AO25" s="478"/>
      <c r="AP25" s="478"/>
      <c r="AQ25" s="478"/>
      <c r="AR25" s="478"/>
      <c r="AS25" s="478"/>
      <c r="AT25" s="478"/>
      <c r="AU25" s="478"/>
      <c r="AV25" s="478"/>
      <c r="AW25" s="478"/>
      <c r="AX25" s="478"/>
      <c r="AY25" s="478"/>
      <c r="AZ25" s="478"/>
      <c r="BA25" s="478"/>
      <c r="BB25" s="478"/>
    </row>
    <row r="26" spans="1:55" ht="15.75" customHeight="1">
      <c r="A26" s="426" t="s">
        <v>322</v>
      </c>
      <c r="B26" s="406"/>
      <c r="C26" s="406"/>
      <c r="D26" s="406"/>
      <c r="E26" s="406"/>
      <c r="F26" s="406"/>
      <c r="G26" s="406"/>
      <c r="H26" s="165"/>
      <c r="I26" s="406"/>
      <c r="J26" s="406"/>
      <c r="K26" s="406"/>
      <c r="L26" s="406"/>
      <c r="M26" s="406"/>
      <c r="N26" s="406"/>
      <c r="O26" s="406"/>
      <c r="P26" s="406"/>
      <c r="Q26" s="183"/>
      <c r="R26" s="406"/>
      <c r="S26" s="406"/>
      <c r="T26" s="406"/>
      <c r="U26" s="406"/>
      <c r="V26" s="406"/>
      <c r="W26" s="406"/>
      <c r="X26" s="406"/>
      <c r="Y26" s="406"/>
      <c r="Z26" s="406"/>
      <c r="AA26" s="406"/>
      <c r="AB26" s="18"/>
      <c r="AC26" s="406"/>
      <c r="AD26" s="406"/>
      <c r="AE26" s="478"/>
      <c r="AF26" s="478"/>
      <c r="AG26" s="478"/>
      <c r="AH26" s="478"/>
      <c r="AI26" s="478"/>
      <c r="AJ26" s="478"/>
      <c r="AK26" s="478"/>
      <c r="AL26" s="478"/>
      <c r="AM26" s="478"/>
      <c r="AN26" s="478"/>
      <c r="AO26" s="478"/>
      <c r="AP26" s="478"/>
      <c r="AQ26" s="478"/>
      <c r="AR26" s="478"/>
      <c r="AS26" s="478"/>
      <c r="AT26" s="478"/>
      <c r="AU26" s="478"/>
      <c r="AV26" s="478"/>
      <c r="AW26" s="478"/>
      <c r="AX26" s="478"/>
      <c r="AY26" s="478"/>
      <c r="AZ26" s="478"/>
      <c r="BA26" s="478"/>
      <c r="BB26" s="478"/>
    </row>
    <row r="27" spans="1:55" ht="15.75" customHeight="1">
      <c r="A27" s="751" t="s">
        <v>323</v>
      </c>
      <c r="B27" s="752"/>
      <c r="C27" s="752"/>
      <c r="D27" s="752"/>
      <c r="E27" s="752"/>
      <c r="F27" s="753"/>
      <c r="G27" s="305"/>
      <c r="H27" s="406"/>
      <c r="I27" s="406"/>
      <c r="J27" s="406"/>
      <c r="K27" s="406"/>
      <c r="L27" s="406"/>
      <c r="M27" s="406"/>
      <c r="N27" s="406"/>
      <c r="O27" s="406"/>
      <c r="P27" s="406"/>
      <c r="Q27" s="183"/>
      <c r="R27" s="406"/>
      <c r="S27" s="406"/>
      <c r="T27" s="406"/>
      <c r="U27" s="406"/>
      <c r="V27" s="406"/>
      <c r="W27" s="406"/>
      <c r="X27" s="406"/>
      <c r="Y27" s="406"/>
      <c r="Z27" s="406"/>
      <c r="AA27" s="406"/>
      <c r="AB27" s="18"/>
      <c r="AC27" s="406"/>
      <c r="AD27" s="406"/>
      <c r="AE27" s="478"/>
      <c r="AF27" s="478"/>
      <c r="AG27" s="478"/>
      <c r="AH27" s="478"/>
      <c r="AI27" s="478"/>
      <c r="AJ27" s="478"/>
      <c r="AK27" s="478"/>
      <c r="AL27" s="478"/>
      <c r="AM27" s="478"/>
      <c r="AN27" s="478"/>
      <c r="AO27" s="478"/>
      <c r="AP27" s="478"/>
      <c r="AQ27" s="478"/>
      <c r="AR27" s="478"/>
      <c r="AS27" s="478"/>
      <c r="AT27" s="478"/>
      <c r="AU27" s="478"/>
      <c r="AV27" s="478"/>
      <c r="AW27" s="478"/>
      <c r="AX27" s="478"/>
      <c r="AY27" s="478"/>
      <c r="AZ27" s="478"/>
      <c r="BA27" s="478"/>
      <c r="BB27" s="478"/>
    </row>
    <row r="28" spans="1:55" ht="15.75" customHeight="1">
      <c r="A28" s="740" t="s">
        <v>324</v>
      </c>
      <c r="B28" s="699"/>
      <c r="C28" s="699"/>
      <c r="D28" s="699"/>
      <c r="E28" s="699"/>
      <c r="F28" s="741"/>
      <c r="G28" s="406"/>
      <c r="H28" s="406"/>
      <c r="I28" s="406"/>
      <c r="J28" s="406"/>
      <c r="K28" s="406"/>
      <c r="L28" s="406"/>
      <c r="M28" s="406"/>
      <c r="N28" s="406"/>
      <c r="O28" s="406"/>
      <c r="P28" s="406"/>
      <c r="Q28" s="183"/>
      <c r="R28" s="406"/>
      <c r="S28" s="406"/>
      <c r="T28" s="406"/>
      <c r="U28" s="406"/>
      <c r="V28" s="406"/>
      <c r="W28" s="406"/>
      <c r="X28" s="406"/>
      <c r="Y28" s="406"/>
      <c r="Z28" s="406"/>
      <c r="AA28" s="406"/>
      <c r="AB28" s="18"/>
      <c r="AC28" s="406"/>
      <c r="AD28" s="406"/>
      <c r="AE28" s="478"/>
      <c r="AF28" s="478"/>
      <c r="AG28" s="478"/>
      <c r="AH28" s="478"/>
      <c r="AI28" s="478"/>
      <c r="AJ28" s="478"/>
      <c r="AK28" s="478"/>
      <c r="AL28" s="478"/>
      <c r="AM28" s="478"/>
      <c r="AN28" s="478"/>
      <c r="AO28" s="478"/>
      <c r="AP28" s="478"/>
      <c r="AQ28" s="478"/>
      <c r="AR28" s="478"/>
      <c r="AS28" s="478"/>
      <c r="AT28" s="478"/>
      <c r="AU28" s="478"/>
      <c r="AV28" s="478"/>
      <c r="AW28" s="478"/>
      <c r="AX28" s="478"/>
      <c r="AY28" s="478"/>
      <c r="AZ28" s="478"/>
      <c r="BA28" s="478"/>
      <c r="BB28" s="478"/>
    </row>
    <row r="29" spans="1:55" ht="15.75" customHeight="1">
      <c r="A29" s="740" t="s">
        <v>325</v>
      </c>
      <c r="B29" s="699"/>
      <c r="C29" s="699"/>
      <c r="D29" s="699"/>
      <c r="E29" s="699"/>
      <c r="F29" s="741"/>
      <c r="G29" s="406"/>
      <c r="H29" s="406"/>
      <c r="I29" s="406"/>
      <c r="J29" s="406"/>
      <c r="K29" s="406"/>
      <c r="L29" s="406"/>
      <c r="M29" s="406"/>
      <c r="N29" s="406"/>
      <c r="O29" s="406"/>
      <c r="P29" s="406"/>
      <c r="Q29" s="183"/>
      <c r="R29" s="406"/>
      <c r="S29" s="406"/>
      <c r="T29" s="406"/>
      <c r="U29" s="406"/>
      <c r="V29" s="406"/>
      <c r="W29" s="406"/>
      <c r="X29" s="406"/>
      <c r="Y29" s="406"/>
      <c r="Z29" s="406"/>
      <c r="AA29" s="406"/>
      <c r="AB29" s="18"/>
      <c r="AC29" s="406"/>
      <c r="AD29" s="406"/>
      <c r="AE29" s="478"/>
      <c r="AF29" s="478"/>
      <c r="AG29" s="478"/>
      <c r="AH29" s="478"/>
      <c r="AI29" s="478"/>
      <c r="AJ29" s="478"/>
      <c r="AK29" s="478"/>
      <c r="AL29" s="478"/>
      <c r="AM29" s="478"/>
      <c r="AN29" s="478"/>
      <c r="AO29" s="478"/>
      <c r="AP29" s="478"/>
      <c r="AQ29" s="478"/>
      <c r="AR29" s="478"/>
      <c r="AS29" s="478"/>
      <c r="AT29" s="478"/>
      <c r="AU29" s="478"/>
      <c r="AV29" s="478"/>
      <c r="AW29" s="478"/>
      <c r="AX29" s="478"/>
      <c r="AY29" s="478"/>
      <c r="AZ29" s="478"/>
      <c r="BA29" s="478"/>
      <c r="BB29" s="478"/>
    </row>
    <row r="30" spans="1:55" ht="15" customHeight="1">
      <c r="A30" s="740" t="s">
        <v>326</v>
      </c>
      <c r="B30" s="699"/>
      <c r="C30" s="699"/>
      <c r="D30" s="699"/>
      <c r="E30" s="699"/>
      <c r="F30" s="741"/>
      <c r="G30" s="406"/>
      <c r="H30" s="406"/>
      <c r="I30" s="406"/>
      <c r="J30" s="406"/>
      <c r="K30" s="406"/>
      <c r="L30" s="406"/>
      <c r="M30" s="406"/>
      <c r="N30" s="406"/>
      <c r="O30" s="406"/>
      <c r="P30" s="406"/>
      <c r="Q30" s="183"/>
      <c r="R30" s="406"/>
      <c r="S30" s="406"/>
      <c r="T30" s="406"/>
      <c r="U30" s="406"/>
      <c r="V30" s="406"/>
      <c r="W30" s="406"/>
      <c r="X30" s="406"/>
      <c r="Y30" s="406"/>
      <c r="Z30" s="406"/>
      <c r="AA30" s="406"/>
      <c r="AB30" s="18"/>
      <c r="AC30" s="406"/>
      <c r="AD30" s="406"/>
      <c r="AE30" s="478"/>
      <c r="AF30" s="478"/>
      <c r="AG30" s="478"/>
      <c r="AH30" s="478"/>
      <c r="AI30" s="478"/>
      <c r="AJ30" s="478"/>
      <c r="AK30" s="478"/>
      <c r="AL30" s="478"/>
      <c r="AM30" s="478"/>
      <c r="AN30" s="478"/>
      <c r="AO30" s="478"/>
      <c r="AP30" s="478"/>
      <c r="AQ30" s="478"/>
      <c r="AR30" s="478"/>
      <c r="AS30" s="478"/>
      <c r="AT30" s="478"/>
      <c r="AU30" s="478"/>
      <c r="AV30" s="478"/>
      <c r="AW30" s="478"/>
      <c r="AX30" s="478"/>
      <c r="AY30" s="478"/>
      <c r="AZ30" s="478"/>
      <c r="BA30" s="478"/>
      <c r="BB30" s="478"/>
    </row>
    <row r="31" spans="1:55" ht="15.75" customHeight="1">
      <c r="A31" s="740" t="s">
        <v>327</v>
      </c>
      <c r="B31" s="699"/>
      <c r="C31" s="699"/>
      <c r="D31" s="699"/>
      <c r="E31" s="699"/>
      <c r="F31" s="741"/>
      <c r="G31" s="406"/>
      <c r="H31" s="183"/>
      <c r="I31" s="183"/>
      <c r="J31" s="183"/>
      <c r="K31" s="406"/>
      <c r="L31" s="406"/>
      <c r="M31" s="406"/>
      <c r="N31" s="406"/>
      <c r="O31" s="406"/>
      <c r="P31" s="406"/>
      <c r="Q31" s="183"/>
      <c r="R31" s="406"/>
      <c r="S31" s="406"/>
      <c r="T31" s="406"/>
      <c r="U31" s="406"/>
      <c r="V31" s="406"/>
      <c r="W31" s="406"/>
      <c r="X31" s="406"/>
      <c r="Y31" s="406"/>
      <c r="Z31" s="406"/>
      <c r="AA31" s="406"/>
      <c r="AB31" s="18"/>
      <c r="AC31" s="406"/>
      <c r="AD31" s="406"/>
      <c r="AE31" s="478"/>
      <c r="AF31" s="478"/>
      <c r="AG31" s="478"/>
      <c r="AH31" s="478"/>
      <c r="AI31" s="478"/>
      <c r="AJ31" s="478"/>
      <c r="AK31" s="478"/>
      <c r="AL31" s="478"/>
      <c r="AM31" s="478"/>
      <c r="AN31" s="478"/>
      <c r="AO31" s="478"/>
      <c r="AP31" s="478"/>
      <c r="AQ31" s="478"/>
      <c r="AR31" s="478"/>
      <c r="AS31" s="478"/>
      <c r="AT31" s="478"/>
      <c r="AU31" s="478"/>
      <c r="AV31" s="478"/>
      <c r="AW31" s="478"/>
      <c r="AX31" s="478"/>
      <c r="AY31" s="478"/>
      <c r="AZ31" s="478"/>
      <c r="BA31" s="478"/>
      <c r="BB31" s="478"/>
    </row>
    <row r="32" spans="1:55" ht="15.75" customHeight="1">
      <c r="A32" s="137" t="s">
        <v>328</v>
      </c>
      <c r="F32" s="138"/>
      <c r="G32" s="406"/>
      <c r="H32" s="183"/>
      <c r="I32" s="183"/>
      <c r="J32" s="183"/>
      <c r="K32" s="406"/>
      <c r="L32" s="406"/>
      <c r="M32" s="406"/>
      <c r="N32" s="406"/>
      <c r="O32" s="406"/>
      <c r="P32" s="406"/>
      <c r="Q32" s="183"/>
      <c r="R32" s="406"/>
      <c r="S32" s="406"/>
      <c r="T32" s="406"/>
      <c r="U32" s="406"/>
      <c r="V32" s="406"/>
      <c r="W32" s="406"/>
      <c r="X32" s="406"/>
      <c r="Y32" s="406"/>
      <c r="Z32" s="406"/>
      <c r="AA32" s="406"/>
      <c r="AB32" s="18"/>
      <c r="AC32" s="406"/>
      <c r="AD32" s="406"/>
      <c r="AE32" s="478"/>
      <c r="AF32" s="478"/>
      <c r="AG32" s="478"/>
      <c r="AH32" s="478"/>
      <c r="AI32" s="478"/>
      <c r="AJ32" s="478"/>
      <c r="AK32" s="478"/>
      <c r="AL32" s="478"/>
      <c r="AM32" s="478"/>
      <c r="AN32" s="478"/>
      <c r="AO32" s="478"/>
      <c r="AP32" s="478"/>
      <c r="AQ32" s="478"/>
      <c r="AR32" s="478"/>
      <c r="AS32" s="478"/>
      <c r="AT32" s="478"/>
      <c r="AU32" s="478"/>
      <c r="AV32" s="478"/>
      <c r="AW32" s="478"/>
      <c r="AX32" s="478"/>
      <c r="AY32" s="478"/>
      <c r="AZ32" s="478"/>
      <c r="BA32" s="478"/>
      <c r="BB32" s="478"/>
    </row>
    <row r="33" spans="1:54" ht="15.75" customHeight="1">
      <c r="A33" s="742" t="s">
        <v>329</v>
      </c>
      <c r="B33" s="743"/>
      <c r="C33" s="743"/>
      <c r="D33" s="743"/>
      <c r="E33" s="743"/>
      <c r="F33" s="744"/>
      <c r="G33" s="406"/>
      <c r="H33" s="183"/>
      <c r="I33" s="183"/>
      <c r="J33" s="183"/>
      <c r="K33" s="406"/>
      <c r="L33" s="406"/>
      <c r="M33" s="406"/>
      <c r="N33" s="406"/>
      <c r="O33" s="406"/>
      <c r="P33" s="406"/>
      <c r="Q33" s="183"/>
      <c r="R33" s="406"/>
      <c r="S33" s="406"/>
      <c r="T33" s="406"/>
      <c r="U33" s="406"/>
      <c r="V33" s="406"/>
      <c r="W33" s="406"/>
      <c r="X33" s="406"/>
      <c r="Y33" s="406"/>
      <c r="Z33" s="406"/>
      <c r="AA33" s="406"/>
      <c r="AB33" s="18"/>
      <c r="AC33" s="406"/>
      <c r="AD33" s="406"/>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row>
    <row r="34" spans="1:54" ht="15.75" customHeight="1">
      <c r="A34" s="183"/>
      <c r="G34" s="406"/>
      <c r="H34" s="183"/>
      <c r="I34" s="183"/>
      <c r="J34" s="183"/>
      <c r="K34" s="406"/>
      <c r="L34" s="406"/>
      <c r="M34" s="406"/>
      <c r="N34" s="406"/>
      <c r="O34" s="406"/>
      <c r="P34" s="406"/>
      <c r="Q34" s="183"/>
      <c r="R34" s="406"/>
      <c r="S34" s="406"/>
      <c r="T34" s="406"/>
      <c r="U34" s="406"/>
      <c r="V34" s="406"/>
      <c r="W34" s="406"/>
      <c r="X34" s="406"/>
      <c r="Y34" s="406"/>
      <c r="Z34" s="406"/>
      <c r="AA34" s="406"/>
      <c r="AB34" s="18"/>
      <c r="AC34" s="406"/>
      <c r="AD34" s="406"/>
      <c r="AE34" s="478"/>
      <c r="AF34" s="478"/>
      <c r="AG34" s="478"/>
      <c r="AH34" s="478"/>
      <c r="AI34" s="478"/>
      <c r="AJ34" s="478"/>
      <c r="AK34" s="478"/>
      <c r="AL34" s="478"/>
      <c r="AM34" s="478"/>
      <c r="AN34" s="478"/>
      <c r="AO34" s="478"/>
      <c r="AP34" s="478"/>
      <c r="AQ34" s="478"/>
      <c r="AR34" s="478"/>
      <c r="AS34" s="478"/>
      <c r="AT34" s="478"/>
      <c r="AU34" s="478"/>
      <c r="AV34" s="478"/>
      <c r="AW34" s="478"/>
      <c r="AX34" s="478"/>
      <c r="AY34" s="478"/>
      <c r="AZ34" s="478"/>
      <c r="BA34" s="478"/>
      <c r="BB34" s="478"/>
    </row>
    <row r="35" spans="1:54" ht="15.75" customHeight="1">
      <c r="A35" s="671" t="s">
        <v>330</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407"/>
      <c r="AC35" s="183"/>
      <c r="AD35" s="183"/>
      <c r="AE35" s="478"/>
      <c r="AF35" s="478"/>
      <c r="AG35" s="478"/>
      <c r="AH35" s="478"/>
      <c r="AI35" s="478"/>
      <c r="AJ35" s="478"/>
      <c r="AK35" s="478"/>
      <c r="AL35" s="478"/>
      <c r="AM35" s="478"/>
      <c r="AN35" s="478"/>
      <c r="AO35" s="478"/>
      <c r="AP35" s="478"/>
      <c r="AQ35" s="478"/>
      <c r="AR35" s="478"/>
      <c r="AS35" s="478"/>
      <c r="AT35" s="478"/>
      <c r="AU35" s="478"/>
      <c r="AV35" s="478"/>
      <c r="AW35" s="478"/>
      <c r="AX35" s="478"/>
      <c r="AY35" s="478"/>
      <c r="AZ35" s="478"/>
      <c r="BA35" s="478"/>
      <c r="BB35" s="478"/>
    </row>
    <row r="36" spans="1:54" ht="15" customHeight="1">
      <c r="A36" s="427" t="s">
        <v>331</v>
      </c>
      <c r="B36" s="428" t="s">
        <v>332</v>
      </c>
      <c r="C36" s="427" t="s">
        <v>333</v>
      </c>
      <c r="D36" s="427" t="s">
        <v>334</v>
      </c>
      <c r="E36" s="427" t="s">
        <v>335</v>
      </c>
      <c r="F36" s="427" t="s">
        <v>336</v>
      </c>
      <c r="G36" s="236" t="s">
        <v>337</v>
      </c>
      <c r="H36" s="734" t="s">
        <v>338</v>
      </c>
      <c r="I36" s="729"/>
      <c r="J36" s="735"/>
      <c r="K36" s="429"/>
      <c r="L36" s="429"/>
      <c r="M36" s="429"/>
      <c r="N36" s="429"/>
      <c r="O36" s="429"/>
      <c r="P36" s="429"/>
      <c r="Q36" s="429"/>
      <c r="R36" s="429"/>
      <c r="S36" s="429"/>
      <c r="T36" s="429"/>
      <c r="U36" s="428"/>
      <c r="V36" s="428"/>
      <c r="W36" s="428"/>
      <c r="X36" s="428"/>
      <c r="Y36" s="430"/>
      <c r="Z36" s="428"/>
      <c r="AA36" s="428"/>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1"/>
      <c r="AZ36" s="431"/>
      <c r="BA36" s="431"/>
      <c r="BB36" s="431"/>
    </row>
    <row r="37" spans="1:54" ht="14.25" customHeight="1">
      <c r="A37" s="192" t="s">
        <v>1729</v>
      </c>
      <c r="B37" s="191">
        <v>20</v>
      </c>
      <c r="C37" s="191">
        <v>1</v>
      </c>
      <c r="D37" s="191">
        <v>42</v>
      </c>
      <c r="E37" s="192" t="s">
        <v>105</v>
      </c>
      <c r="F37" s="208" t="s">
        <v>342</v>
      </c>
      <c r="G37" s="153"/>
      <c r="H37" s="736" t="s">
        <v>1730</v>
      </c>
      <c r="I37" s="699"/>
      <c r="J37" s="737"/>
      <c r="K37" s="183"/>
      <c r="L37" s="183"/>
      <c r="M37" s="183"/>
      <c r="N37" s="183"/>
      <c r="O37" s="183"/>
      <c r="P37" s="183"/>
      <c r="Q37" s="183"/>
      <c r="R37" s="183"/>
      <c r="S37" s="183"/>
      <c r="T37" s="183"/>
      <c r="U37" s="183"/>
      <c r="V37" s="183"/>
      <c r="W37" s="183"/>
      <c r="X37" s="183"/>
      <c r="Y37" s="406"/>
      <c r="Z37" s="183"/>
      <c r="AA37" s="183"/>
      <c r="AB37" s="478"/>
      <c r="AC37" s="478"/>
      <c r="AD37" s="478"/>
      <c r="AE37" s="478"/>
      <c r="AF37" s="478"/>
      <c r="AG37" s="478"/>
      <c r="AH37" s="478"/>
      <c r="AI37" s="478"/>
      <c r="AJ37" s="478"/>
      <c r="AK37" s="478"/>
      <c r="AL37" s="478"/>
      <c r="AM37" s="478"/>
      <c r="AN37" s="478"/>
      <c r="AO37" s="478"/>
      <c r="AP37" s="478"/>
      <c r="AQ37" s="478"/>
      <c r="AR37" s="478"/>
      <c r="AS37" s="478"/>
      <c r="AT37" s="478"/>
      <c r="AU37" s="478"/>
      <c r="AV37" s="478"/>
      <c r="AW37" s="478"/>
      <c r="AX37" s="478"/>
      <c r="AY37" s="478"/>
      <c r="AZ37" s="478"/>
      <c r="BA37" s="478"/>
      <c r="BB37" s="478"/>
    </row>
    <row r="38" spans="1:54" ht="14.25" customHeight="1">
      <c r="A38" s="193" t="s">
        <v>1731</v>
      </c>
      <c r="B38" s="194">
        <v>20</v>
      </c>
      <c r="C38" s="194">
        <v>1</v>
      </c>
      <c r="D38" s="194">
        <v>42</v>
      </c>
      <c r="E38" s="195" t="s">
        <v>105</v>
      </c>
      <c r="F38" s="199" t="s">
        <v>342</v>
      </c>
      <c r="G38" s="153"/>
      <c r="H38" s="699"/>
      <c r="I38" s="699"/>
      <c r="J38" s="737"/>
      <c r="K38" s="183"/>
      <c r="L38" s="183"/>
      <c r="M38" s="183"/>
      <c r="N38" s="183"/>
      <c r="O38" s="183"/>
      <c r="P38" s="183"/>
      <c r="Q38" s="183"/>
      <c r="R38" s="183"/>
      <c r="S38" s="183"/>
      <c r="T38" s="183"/>
      <c r="U38" s="183"/>
      <c r="V38" s="183"/>
      <c r="W38" s="183"/>
      <c r="X38" s="183"/>
      <c r="Y38" s="406"/>
      <c r="Z38" s="183"/>
      <c r="AA38" s="183"/>
      <c r="AB38" s="478"/>
      <c r="AC38" s="478"/>
      <c r="AD38" s="478"/>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row>
    <row r="39" spans="1:54" ht="15.75" customHeight="1">
      <c r="A39" s="264"/>
      <c r="B39" s="264"/>
      <c r="C39" s="264"/>
      <c r="D39" s="264"/>
      <c r="E39" s="432"/>
      <c r="F39" s="433"/>
      <c r="G39" s="264"/>
      <c r="H39" s="699"/>
      <c r="I39" s="699"/>
      <c r="J39" s="737"/>
      <c r="K39" s="183"/>
      <c r="L39" s="183"/>
      <c r="M39" s="183"/>
      <c r="N39" s="183"/>
      <c r="O39" s="183"/>
      <c r="P39" s="183"/>
      <c r="Q39" s="183"/>
      <c r="R39" s="183"/>
      <c r="S39" s="183"/>
      <c r="T39" s="183"/>
      <c r="U39" s="183"/>
      <c r="V39" s="183"/>
      <c r="W39" s="183"/>
      <c r="X39" s="183"/>
      <c r="Y39" s="183"/>
      <c r="Z39" s="183"/>
      <c r="AA39" s="183"/>
      <c r="AB39" s="478"/>
      <c r="AC39" s="478"/>
      <c r="AD39" s="478"/>
      <c r="AE39" s="478"/>
      <c r="AF39" s="478"/>
      <c r="AG39" s="478"/>
      <c r="AH39" s="478"/>
      <c r="AI39" s="478"/>
      <c r="AJ39" s="478"/>
      <c r="AK39" s="478"/>
      <c r="AL39" s="478"/>
      <c r="AM39" s="478"/>
      <c r="AN39" s="478"/>
      <c r="AO39" s="478"/>
      <c r="AP39" s="478"/>
      <c r="AQ39" s="478"/>
      <c r="AR39" s="478"/>
      <c r="AS39" s="478"/>
      <c r="AT39" s="478"/>
      <c r="AU39" s="478"/>
      <c r="AV39" s="478"/>
      <c r="AW39" s="478"/>
      <c r="AX39" s="478"/>
      <c r="AY39" s="478"/>
      <c r="AZ39" s="478"/>
      <c r="BA39" s="478"/>
      <c r="BB39" s="478"/>
    </row>
    <row r="40" spans="1:54" ht="15.75" customHeight="1">
      <c r="A40" s="264"/>
      <c r="B40" s="264"/>
      <c r="C40" s="264"/>
      <c r="D40" s="264"/>
      <c r="E40" s="432"/>
      <c r="F40" s="433"/>
      <c r="G40" s="264"/>
      <c r="H40" s="699"/>
      <c r="I40" s="699"/>
      <c r="J40" s="737"/>
      <c r="K40" s="183"/>
      <c r="L40" s="183"/>
      <c r="M40" s="183"/>
      <c r="N40" s="183"/>
      <c r="O40" s="183"/>
      <c r="P40" s="183"/>
      <c r="Q40" s="183"/>
      <c r="R40" s="183"/>
      <c r="S40" s="183"/>
      <c r="T40" s="183"/>
      <c r="U40" s="183"/>
      <c r="V40" s="183"/>
      <c r="W40" s="183"/>
      <c r="X40" s="183"/>
      <c r="Y40" s="183"/>
      <c r="Z40" s="183"/>
      <c r="AA40" s="183"/>
      <c r="AB40" s="478"/>
      <c r="AC40" s="478"/>
      <c r="AD40" s="478"/>
      <c r="AE40" s="478"/>
      <c r="AF40" s="478"/>
      <c r="AG40" s="478"/>
      <c r="AH40" s="478"/>
      <c r="AI40" s="478"/>
      <c r="AJ40" s="478"/>
      <c r="AK40" s="478"/>
      <c r="AL40" s="478"/>
      <c r="AM40" s="478"/>
      <c r="AN40" s="478"/>
      <c r="AO40" s="478"/>
      <c r="AP40" s="478"/>
      <c r="AQ40" s="478"/>
      <c r="AR40" s="478"/>
      <c r="AS40" s="478"/>
      <c r="AT40" s="478"/>
      <c r="AU40" s="478"/>
      <c r="AV40" s="478"/>
      <c r="AW40" s="478"/>
      <c r="AX40" s="478"/>
      <c r="AY40" s="478"/>
      <c r="AZ40" s="478"/>
      <c r="BA40" s="478"/>
      <c r="BB40" s="478"/>
    </row>
    <row r="41" spans="1:54" ht="15.75" customHeight="1">
      <c r="A41" s="672"/>
      <c r="B41" s="673"/>
      <c r="C41" s="674"/>
      <c r="D41" s="672"/>
      <c r="E41" s="432"/>
      <c r="F41" s="675"/>
      <c r="G41" s="672"/>
      <c r="H41" s="738"/>
      <c r="I41" s="738"/>
      <c r="J41" s="739"/>
      <c r="K41" s="183"/>
      <c r="L41" s="183"/>
      <c r="M41" s="183"/>
      <c r="N41" s="183"/>
      <c r="O41" s="183"/>
      <c r="P41" s="183"/>
      <c r="Q41" s="183"/>
      <c r="R41" s="183"/>
      <c r="S41" s="183"/>
      <c r="T41" s="183"/>
      <c r="U41" s="183"/>
      <c r="V41" s="183"/>
      <c r="W41" s="183"/>
      <c r="X41" s="183"/>
      <c r="Y41" s="183"/>
      <c r="Z41" s="183"/>
      <c r="AA41" s="183"/>
      <c r="AB41" s="478"/>
      <c r="AC41" s="478"/>
      <c r="AD41" s="478"/>
      <c r="AE41" s="478"/>
      <c r="AF41" s="478"/>
      <c r="AG41" s="478"/>
      <c r="AH41" s="478"/>
      <c r="AI41" s="478"/>
      <c r="AJ41" s="478"/>
      <c r="AK41" s="478"/>
      <c r="AL41" s="478"/>
      <c r="AM41" s="478"/>
      <c r="AN41" s="478"/>
      <c r="AO41" s="478"/>
      <c r="AP41" s="478"/>
      <c r="AQ41" s="478"/>
      <c r="AR41" s="478"/>
      <c r="AS41" s="478"/>
      <c r="AT41" s="478"/>
      <c r="AU41" s="478"/>
      <c r="AV41" s="478"/>
      <c r="AW41" s="478"/>
      <c r="AX41" s="478"/>
      <c r="AY41" s="478"/>
      <c r="AZ41" s="478"/>
      <c r="BA41" s="478"/>
      <c r="BB41" s="478"/>
    </row>
    <row r="42" spans="1:54" ht="15.75" customHeight="1">
      <c r="A42" s="407"/>
      <c r="B42" s="407"/>
      <c r="C42" s="407"/>
      <c r="D42" s="407"/>
      <c r="E42" s="407"/>
      <c r="F42" s="407"/>
      <c r="G42" s="406"/>
      <c r="H42" s="406"/>
      <c r="I42" s="406"/>
      <c r="J42" s="406"/>
      <c r="K42" s="406"/>
      <c r="L42" s="406"/>
      <c r="M42" s="406"/>
      <c r="N42" s="406"/>
      <c r="O42" s="406"/>
      <c r="P42" s="406"/>
      <c r="Q42" s="183"/>
      <c r="R42" s="406"/>
      <c r="S42" s="406"/>
      <c r="T42" s="406"/>
      <c r="U42" s="406"/>
      <c r="V42" s="406"/>
      <c r="W42" s="406"/>
      <c r="X42" s="406"/>
      <c r="Y42" s="406"/>
      <c r="Z42" s="406"/>
      <c r="AA42" s="406"/>
      <c r="AB42" s="406"/>
      <c r="AC42" s="406"/>
      <c r="AD42" s="406"/>
      <c r="AE42" s="478"/>
      <c r="AF42" s="478"/>
      <c r="AG42" s="478"/>
      <c r="AH42" s="478"/>
      <c r="AI42" s="478"/>
      <c r="AJ42" s="478"/>
      <c r="AK42" s="478"/>
      <c r="AL42" s="478"/>
      <c r="AM42" s="478"/>
      <c r="AN42" s="478"/>
      <c r="AO42" s="478"/>
      <c r="AP42" s="478"/>
      <c r="AQ42" s="478"/>
      <c r="AR42" s="478"/>
      <c r="AS42" s="478"/>
      <c r="AT42" s="478"/>
      <c r="AU42" s="478"/>
      <c r="AV42" s="478"/>
      <c r="AW42" s="478"/>
      <c r="AX42" s="478"/>
      <c r="AY42" s="478"/>
      <c r="AZ42" s="478"/>
      <c r="BA42" s="478"/>
      <c r="BB42" s="478"/>
    </row>
    <row r="43" spans="1:54" ht="15.75" customHeight="1">
      <c r="A43" s="671" t="s">
        <v>344</v>
      </c>
      <c r="B43" s="632"/>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407"/>
      <c r="AC43" s="183"/>
      <c r="AD43" s="183"/>
      <c r="AE43" s="478"/>
      <c r="AF43" s="478"/>
      <c r="AG43" s="478"/>
      <c r="AH43" s="478"/>
      <c r="AI43" s="478"/>
      <c r="AJ43" s="478"/>
      <c r="AK43" s="478"/>
      <c r="AL43" s="478"/>
      <c r="AM43" s="478"/>
      <c r="AN43" s="478"/>
      <c r="AO43" s="478"/>
      <c r="AP43" s="478"/>
      <c r="AQ43" s="478"/>
      <c r="AR43" s="478"/>
      <c r="AS43" s="478"/>
      <c r="AT43" s="478"/>
      <c r="AU43" s="478"/>
      <c r="AV43" s="478"/>
      <c r="AW43" s="478"/>
      <c r="AX43" s="478"/>
      <c r="AY43" s="478"/>
      <c r="AZ43" s="478"/>
      <c r="BA43" s="478"/>
      <c r="BB43" s="478"/>
    </row>
    <row r="44" spans="1:54" ht="15" customHeight="1">
      <c r="A44" s="427" t="s">
        <v>331</v>
      </c>
      <c r="B44" s="428" t="s">
        <v>332</v>
      </c>
      <c r="C44" s="427" t="s">
        <v>345</v>
      </c>
      <c r="D44" s="427" t="s">
        <v>346</v>
      </c>
      <c r="E44" s="427" t="s">
        <v>347</v>
      </c>
      <c r="F44" s="427" t="s">
        <v>348</v>
      </c>
      <c r="G44" s="427" t="s">
        <v>349</v>
      </c>
      <c r="H44" s="236" t="s">
        <v>337</v>
      </c>
      <c r="I44" s="734" t="s">
        <v>338</v>
      </c>
      <c r="J44" s="729"/>
      <c r="K44" s="735"/>
      <c r="L44" s="429"/>
      <c r="M44" s="429"/>
      <c r="N44" s="429"/>
      <c r="O44" s="429"/>
      <c r="P44" s="429"/>
      <c r="Q44" s="429"/>
      <c r="R44" s="429"/>
      <c r="S44" s="429"/>
      <c r="T44" s="429"/>
      <c r="U44" s="429"/>
      <c r="V44" s="428"/>
      <c r="W44" s="428"/>
      <c r="X44" s="428"/>
      <c r="Y44" s="428"/>
      <c r="Z44" s="430"/>
      <c r="AA44" s="428"/>
      <c r="AB44" s="428"/>
      <c r="AC44" s="431"/>
      <c r="AD44" s="431"/>
      <c r="AE44" s="431"/>
      <c r="AF44" s="431"/>
      <c r="AG44" s="431"/>
      <c r="AH44" s="431"/>
      <c r="AI44" s="431"/>
      <c r="AJ44" s="431"/>
      <c r="AK44" s="431"/>
      <c r="AL44" s="431"/>
      <c r="AM44" s="431"/>
      <c r="AN44" s="431"/>
      <c r="AO44" s="431"/>
      <c r="AP44" s="431"/>
      <c r="AQ44" s="431"/>
      <c r="AR44" s="431"/>
      <c r="AS44" s="431"/>
      <c r="AT44" s="431"/>
      <c r="AU44" s="431"/>
      <c r="AV44" s="431"/>
      <c r="AW44" s="431"/>
      <c r="AX44" s="431"/>
      <c r="AY44" s="431"/>
      <c r="AZ44" s="431"/>
      <c r="BA44" s="431"/>
      <c r="BB44" s="431"/>
    </row>
    <row r="45" spans="1:54" ht="14.25" customHeight="1">
      <c r="A45" s="146"/>
      <c r="B45" s="434"/>
      <c r="C45" s="150"/>
      <c r="D45" s="150"/>
      <c r="E45" s="435"/>
      <c r="F45" s="435"/>
      <c r="G45" s="183"/>
      <c r="H45" s="153"/>
      <c r="I45" s="736" t="s">
        <v>1732</v>
      </c>
      <c r="J45" s="699"/>
      <c r="K45" s="737"/>
      <c r="L45" s="183"/>
      <c r="M45" s="183"/>
      <c r="N45" s="183"/>
      <c r="O45" s="183"/>
      <c r="P45" s="183"/>
      <c r="Q45" s="183"/>
      <c r="R45" s="183"/>
      <c r="S45" s="183"/>
      <c r="T45" s="183"/>
      <c r="U45" s="183"/>
      <c r="V45" s="183"/>
      <c r="W45" s="183"/>
      <c r="X45" s="183"/>
      <c r="Y45" s="183"/>
      <c r="Z45" s="406"/>
      <c r="AA45" s="183"/>
      <c r="AB45" s="183"/>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row>
    <row r="46" spans="1:54" ht="14.25" customHeight="1">
      <c r="A46" s="146"/>
      <c r="B46" s="434"/>
      <c r="C46" s="150"/>
      <c r="D46" s="150"/>
      <c r="E46" s="266"/>
      <c r="F46" s="435"/>
      <c r="G46" s="183"/>
      <c r="H46" s="153"/>
      <c r="I46" s="699"/>
      <c r="J46" s="699"/>
      <c r="K46" s="737"/>
      <c r="L46" s="183"/>
      <c r="M46" s="183"/>
      <c r="N46" s="183"/>
      <c r="O46" s="183"/>
      <c r="P46" s="183"/>
      <c r="Q46" s="183"/>
      <c r="R46" s="183"/>
      <c r="S46" s="183"/>
      <c r="T46" s="183"/>
      <c r="U46" s="183"/>
      <c r="V46" s="183"/>
      <c r="W46" s="183"/>
      <c r="X46" s="183"/>
      <c r="Y46" s="183"/>
      <c r="Z46" s="406"/>
      <c r="AA46" s="183"/>
      <c r="AB46" s="183"/>
      <c r="AC46" s="478"/>
      <c r="AD46" s="478"/>
      <c r="AE46" s="478"/>
      <c r="AF46" s="478"/>
      <c r="AG46" s="478"/>
      <c r="AH46" s="478"/>
      <c r="AI46" s="478"/>
      <c r="AJ46" s="478"/>
      <c r="AK46" s="478"/>
      <c r="AL46" s="478"/>
      <c r="AM46" s="478"/>
      <c r="AN46" s="478"/>
      <c r="AO46" s="478"/>
      <c r="AP46" s="478"/>
      <c r="AQ46" s="478"/>
      <c r="AR46" s="478"/>
      <c r="AS46" s="478"/>
      <c r="AT46" s="478"/>
      <c r="AU46" s="478"/>
      <c r="AV46" s="478"/>
      <c r="AW46" s="478"/>
      <c r="AX46" s="478"/>
      <c r="AY46" s="478"/>
      <c r="AZ46" s="478"/>
      <c r="BA46" s="478"/>
      <c r="BB46" s="478"/>
    </row>
    <row r="47" spans="1:54" ht="15.75" customHeight="1">
      <c r="A47" s="183"/>
      <c r="B47" s="434"/>
      <c r="C47" s="183"/>
      <c r="D47" s="150"/>
      <c r="E47" s="266"/>
      <c r="F47" s="435"/>
      <c r="G47" s="267"/>
      <c r="H47" s="183"/>
      <c r="I47" s="699"/>
      <c r="J47" s="699"/>
      <c r="K47" s="737"/>
      <c r="L47" s="183"/>
      <c r="M47" s="183"/>
      <c r="N47" s="183"/>
      <c r="O47" s="183"/>
      <c r="P47" s="183"/>
      <c r="Q47" s="183"/>
      <c r="R47" s="183"/>
      <c r="S47" s="183"/>
      <c r="T47" s="183"/>
      <c r="U47" s="183"/>
      <c r="V47" s="183"/>
      <c r="W47" s="183"/>
      <c r="X47" s="183"/>
      <c r="Y47" s="183"/>
      <c r="Z47" s="183"/>
      <c r="AA47" s="183"/>
      <c r="AB47" s="183"/>
      <c r="AC47" s="478"/>
      <c r="AD47" s="478"/>
      <c r="AE47" s="478"/>
      <c r="AF47" s="478"/>
      <c r="AG47" s="478"/>
      <c r="AH47" s="478"/>
      <c r="AI47" s="478"/>
      <c r="AJ47" s="478"/>
      <c r="AK47" s="478"/>
      <c r="AL47" s="478"/>
      <c r="AM47" s="478"/>
      <c r="AN47" s="478"/>
      <c r="AO47" s="478"/>
      <c r="AP47" s="478"/>
      <c r="AQ47" s="478"/>
      <c r="AR47" s="478"/>
      <c r="AS47" s="478"/>
      <c r="AT47" s="478"/>
      <c r="AU47" s="478"/>
      <c r="AV47" s="478"/>
      <c r="AW47" s="478"/>
      <c r="AX47" s="478"/>
      <c r="AY47" s="478"/>
      <c r="AZ47" s="478"/>
      <c r="BA47" s="478"/>
      <c r="BB47" s="478"/>
    </row>
    <row r="48" spans="1:54" ht="15.75" customHeight="1">
      <c r="A48" s="183"/>
      <c r="B48" s="434"/>
      <c r="C48" s="183"/>
      <c r="D48" s="150"/>
      <c r="E48" s="266"/>
      <c r="F48" s="435"/>
      <c r="G48" s="267"/>
      <c r="H48" s="183"/>
      <c r="I48" s="699"/>
      <c r="J48" s="699"/>
      <c r="K48" s="737"/>
      <c r="L48" s="183"/>
      <c r="M48" s="183"/>
      <c r="N48" s="183"/>
      <c r="O48" s="183"/>
      <c r="P48" s="183"/>
      <c r="Q48" s="183"/>
      <c r="R48" s="183"/>
      <c r="S48" s="183"/>
      <c r="T48" s="183"/>
      <c r="U48" s="183"/>
      <c r="V48" s="183"/>
      <c r="W48" s="183"/>
      <c r="X48" s="183"/>
      <c r="Y48" s="183"/>
      <c r="Z48" s="183"/>
      <c r="AA48" s="183"/>
      <c r="AB48" s="183"/>
      <c r="AC48" s="478"/>
      <c r="AD48" s="478"/>
      <c r="AE48" s="478"/>
      <c r="AF48" s="478"/>
      <c r="AG48" s="478"/>
      <c r="AH48" s="478"/>
      <c r="AI48" s="478"/>
      <c r="AJ48" s="478"/>
      <c r="AK48" s="478"/>
      <c r="AL48" s="478"/>
      <c r="AM48" s="478"/>
      <c r="AN48" s="478"/>
      <c r="AO48" s="478"/>
      <c r="AP48" s="478"/>
      <c r="AQ48" s="478"/>
      <c r="AR48" s="478"/>
      <c r="AS48" s="478"/>
      <c r="AT48" s="478"/>
      <c r="AU48" s="478"/>
      <c r="AV48" s="478"/>
      <c r="AW48" s="478"/>
      <c r="AX48" s="478"/>
      <c r="AY48" s="478"/>
      <c r="AZ48" s="478"/>
      <c r="BA48" s="478"/>
      <c r="BB48" s="478"/>
    </row>
    <row r="49" spans="1:54" ht="15.75" customHeight="1">
      <c r="A49" s="676"/>
      <c r="B49" s="677"/>
      <c r="C49" s="678"/>
      <c r="D49" s="150"/>
      <c r="E49" s="679"/>
      <c r="F49" s="679"/>
      <c r="G49" s="436"/>
      <c r="H49" s="676"/>
      <c r="I49" s="738"/>
      <c r="J49" s="738"/>
      <c r="K49" s="739"/>
      <c r="L49" s="183"/>
      <c r="M49" s="183"/>
      <c r="N49" s="183"/>
      <c r="O49" s="183"/>
      <c r="P49" s="183"/>
      <c r="Q49" s="183"/>
      <c r="R49" s="183"/>
      <c r="S49" s="183"/>
      <c r="T49" s="183"/>
      <c r="U49" s="183"/>
      <c r="V49" s="183"/>
      <c r="W49" s="183"/>
      <c r="X49" s="183"/>
      <c r="Y49" s="183"/>
      <c r="Z49" s="183"/>
      <c r="AA49" s="183"/>
      <c r="AB49" s="183"/>
      <c r="AC49" s="478"/>
      <c r="AD49" s="478"/>
      <c r="AE49" s="478"/>
      <c r="AF49" s="478"/>
      <c r="AG49" s="478"/>
      <c r="AH49" s="478"/>
      <c r="AI49" s="478"/>
      <c r="AJ49" s="478"/>
      <c r="AK49" s="478"/>
      <c r="AL49" s="478"/>
      <c r="AM49" s="478"/>
      <c r="AN49" s="478"/>
      <c r="AO49" s="478"/>
      <c r="AP49" s="478"/>
      <c r="AQ49" s="478"/>
      <c r="AR49" s="478"/>
      <c r="AS49" s="478"/>
      <c r="AT49" s="478"/>
      <c r="AU49" s="478"/>
      <c r="AV49" s="478"/>
      <c r="AW49" s="478"/>
      <c r="AX49" s="478"/>
      <c r="AY49" s="478"/>
      <c r="AZ49" s="478"/>
      <c r="BA49" s="478"/>
      <c r="BB49" s="478"/>
    </row>
    <row r="50" spans="1:54" ht="15.75" customHeight="1">
      <c r="A50" s="305"/>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478"/>
      <c r="AF50" s="478"/>
      <c r="AG50" s="478"/>
      <c r="AH50" s="478"/>
      <c r="AI50" s="478"/>
      <c r="AJ50" s="478"/>
      <c r="AK50" s="478"/>
      <c r="AL50" s="478"/>
      <c r="AM50" s="478"/>
      <c r="AN50" s="478"/>
      <c r="AO50" s="478"/>
      <c r="AP50" s="478"/>
      <c r="AQ50" s="478"/>
      <c r="AR50" s="478"/>
      <c r="AS50" s="478"/>
      <c r="AT50" s="478"/>
      <c r="AU50" s="478"/>
      <c r="AV50" s="478"/>
      <c r="AW50" s="478"/>
      <c r="AX50" s="478"/>
      <c r="AY50" s="478"/>
      <c r="AZ50" s="478"/>
      <c r="BA50" s="478"/>
      <c r="BB50" s="478"/>
    </row>
    <row r="51" spans="1:54" ht="15.75" customHeight="1">
      <c r="A51" s="305"/>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478"/>
      <c r="AF51" s="478"/>
      <c r="AG51" s="478"/>
      <c r="AH51" s="478"/>
      <c r="AI51" s="478"/>
      <c r="AJ51" s="478"/>
      <c r="AK51" s="478"/>
      <c r="AL51" s="478"/>
      <c r="AM51" s="478"/>
      <c r="AN51" s="478"/>
      <c r="AO51" s="478"/>
      <c r="AP51" s="478"/>
      <c r="AQ51" s="478"/>
      <c r="AR51" s="478"/>
      <c r="AS51" s="478"/>
      <c r="AT51" s="478"/>
      <c r="AU51" s="478"/>
      <c r="AV51" s="478"/>
      <c r="AW51" s="478"/>
      <c r="AX51" s="478"/>
      <c r="AY51" s="478"/>
      <c r="AZ51" s="478"/>
      <c r="BA51" s="478"/>
      <c r="BB51" s="478"/>
    </row>
    <row r="52" spans="1:54" ht="15.75" customHeight="1">
      <c r="A52" s="437" t="s">
        <v>357</v>
      </c>
      <c r="B52" s="676"/>
      <c r="C52" s="676"/>
      <c r="D52" s="676"/>
      <c r="E52" s="676"/>
      <c r="F52" s="676"/>
      <c r="G52" s="676"/>
      <c r="H52" s="676"/>
      <c r="I52" s="676"/>
      <c r="J52" s="183"/>
      <c r="K52" s="183"/>
      <c r="L52" s="183"/>
      <c r="M52" s="183"/>
      <c r="N52" s="183"/>
      <c r="O52" s="183"/>
      <c r="P52" s="183"/>
      <c r="Q52" s="183"/>
      <c r="R52" s="183"/>
      <c r="S52" s="183"/>
      <c r="T52" s="183"/>
      <c r="U52" s="183"/>
      <c r="V52" s="183"/>
      <c r="W52" s="183"/>
      <c r="X52" s="183"/>
      <c r="Y52" s="183"/>
      <c r="Z52" s="183"/>
      <c r="AA52" s="183"/>
      <c r="AB52" s="183"/>
      <c r="AC52" s="183"/>
      <c r="AD52" s="183"/>
      <c r="AE52" s="478"/>
      <c r="AF52" s="478"/>
      <c r="AG52" s="478"/>
      <c r="AH52" s="478"/>
      <c r="AI52" s="478"/>
      <c r="AJ52" s="478"/>
      <c r="AK52" s="478"/>
      <c r="AL52" s="478"/>
      <c r="AM52" s="478"/>
      <c r="AN52" s="478"/>
      <c r="AO52" s="478"/>
      <c r="AP52" s="478"/>
      <c r="AQ52" s="478"/>
      <c r="AR52" s="478"/>
      <c r="AS52" s="478"/>
      <c r="AT52" s="478"/>
      <c r="AU52" s="478"/>
      <c r="AV52" s="478"/>
      <c r="AW52" s="478"/>
      <c r="AX52" s="478"/>
      <c r="AY52" s="478"/>
      <c r="AZ52" s="478"/>
      <c r="BA52" s="478"/>
      <c r="BB52" s="478"/>
    </row>
    <row r="53" spans="1:54" ht="15.75" customHeight="1">
      <c r="A53" s="438" t="s">
        <v>358</v>
      </c>
      <c r="B53" s="305" t="s">
        <v>359</v>
      </c>
      <c r="C53" s="305" t="s">
        <v>360</v>
      </c>
      <c r="D53" s="305" t="s">
        <v>361</v>
      </c>
      <c r="E53" s="305" t="s">
        <v>362</v>
      </c>
      <c r="F53" s="305" t="s">
        <v>363</v>
      </c>
      <c r="G53" s="305" t="s">
        <v>364</v>
      </c>
      <c r="H53" s="305" t="s">
        <v>335</v>
      </c>
      <c r="I53" s="305" t="s">
        <v>365</v>
      </c>
      <c r="J53" s="305" t="s">
        <v>366</v>
      </c>
      <c r="K53" s="800" t="s">
        <v>367</v>
      </c>
      <c r="L53" s="729"/>
      <c r="M53" s="730"/>
      <c r="N53" s="305"/>
      <c r="O53" s="183"/>
      <c r="P53" s="183"/>
      <c r="Q53" s="183"/>
      <c r="R53" s="183"/>
      <c r="S53" s="183"/>
      <c r="T53" s="183"/>
      <c r="U53" s="183"/>
      <c r="V53" s="183"/>
      <c r="W53" s="183"/>
      <c r="X53" s="183"/>
      <c r="Y53" s="183"/>
      <c r="Z53" s="183"/>
      <c r="AA53" s="183"/>
      <c r="AB53" s="183"/>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row>
    <row r="54" spans="1:54" ht="15.75" customHeight="1">
      <c r="A54" s="213" t="s">
        <v>1733</v>
      </c>
      <c r="B54" s="208" t="s">
        <v>105</v>
      </c>
      <c r="C54" s="209">
        <v>42</v>
      </c>
      <c r="D54" s="209">
        <v>1</v>
      </c>
      <c r="E54" s="209">
        <v>1.5</v>
      </c>
      <c r="F54" s="209">
        <v>63</v>
      </c>
      <c r="G54" s="208" t="s">
        <v>1734</v>
      </c>
      <c r="H54" s="208"/>
      <c r="I54" s="214" t="s">
        <v>342</v>
      </c>
      <c r="J54" s="573"/>
      <c r="K54" s="723" t="s">
        <v>1735</v>
      </c>
      <c r="L54" s="699"/>
      <c r="M54" s="724"/>
      <c r="N54" s="183"/>
      <c r="O54" s="183"/>
      <c r="P54" s="183"/>
      <c r="Q54" s="183"/>
      <c r="R54" s="183"/>
      <c r="S54" s="183"/>
      <c r="T54" s="183"/>
      <c r="U54" s="183"/>
      <c r="V54" s="183"/>
      <c r="W54" s="183"/>
      <c r="X54" s="183"/>
      <c r="Y54" s="183"/>
      <c r="Z54" s="183"/>
      <c r="AA54" s="183"/>
      <c r="AB54" s="183"/>
      <c r="AC54" s="478"/>
      <c r="AD54" s="478"/>
      <c r="AE54" s="478"/>
      <c r="AF54" s="478"/>
      <c r="AG54" s="478"/>
      <c r="AH54" s="478"/>
      <c r="AI54" s="478"/>
      <c r="AJ54" s="478"/>
      <c r="AK54" s="478"/>
      <c r="AL54" s="478"/>
      <c r="AM54" s="478"/>
      <c r="AN54" s="478"/>
      <c r="AO54" s="478"/>
      <c r="AP54" s="478"/>
      <c r="AQ54" s="478"/>
      <c r="AR54" s="478"/>
      <c r="AS54" s="478"/>
      <c r="AT54" s="478"/>
      <c r="AU54" s="478"/>
      <c r="AV54" s="478"/>
      <c r="AW54" s="478"/>
      <c r="AX54" s="478"/>
      <c r="AY54" s="478"/>
      <c r="AZ54" s="478"/>
      <c r="BA54" s="478"/>
      <c r="BB54" s="478"/>
    </row>
    <row r="55" spans="1:54" ht="15.75" customHeight="1">
      <c r="A55" s="193" t="s">
        <v>1731</v>
      </c>
      <c r="B55" s="199" t="s">
        <v>105</v>
      </c>
      <c r="C55" s="211">
        <v>42</v>
      </c>
      <c r="D55" s="211">
        <v>1</v>
      </c>
      <c r="E55" s="211">
        <v>1.5</v>
      </c>
      <c r="F55" s="211">
        <v>63</v>
      </c>
      <c r="G55" s="199" t="s">
        <v>1734</v>
      </c>
      <c r="H55" s="199"/>
      <c r="I55" s="216" t="s">
        <v>342</v>
      </c>
      <c r="J55" s="574"/>
      <c r="K55" s="725"/>
      <c r="L55" s="699"/>
      <c r="M55" s="724"/>
      <c r="N55" s="183"/>
      <c r="O55" s="183"/>
      <c r="P55" s="183"/>
      <c r="Q55" s="183"/>
      <c r="R55" s="183"/>
      <c r="S55" s="183"/>
      <c r="T55" s="183"/>
      <c r="U55" s="183"/>
      <c r="V55" s="183"/>
      <c r="W55" s="183"/>
      <c r="X55" s="183"/>
      <c r="Y55" s="183"/>
      <c r="Z55" s="183"/>
      <c r="AA55" s="183"/>
      <c r="AB55" s="183"/>
      <c r="AC55" s="478"/>
      <c r="AD55" s="478"/>
      <c r="AE55" s="478"/>
      <c r="AF55" s="478"/>
      <c r="AG55" s="478"/>
      <c r="AH55" s="478"/>
      <c r="AI55" s="478"/>
      <c r="AJ55" s="478"/>
      <c r="AK55" s="478"/>
      <c r="AL55" s="478"/>
      <c r="AM55" s="478"/>
      <c r="AN55" s="478"/>
      <c r="AO55" s="478"/>
      <c r="AP55" s="478"/>
      <c r="AQ55" s="478"/>
      <c r="AR55" s="478"/>
      <c r="AS55" s="478"/>
      <c r="AT55" s="478"/>
      <c r="AU55" s="478"/>
      <c r="AV55" s="478"/>
      <c r="AW55" s="478"/>
      <c r="AX55" s="478"/>
      <c r="AY55" s="478"/>
      <c r="AZ55" s="478"/>
      <c r="BA55" s="478"/>
      <c r="BB55" s="478"/>
    </row>
    <row r="56" spans="1:54" ht="14.25" customHeight="1">
      <c r="A56" s="213" t="s">
        <v>109</v>
      </c>
      <c r="B56" s="208" t="s">
        <v>105</v>
      </c>
      <c r="C56" s="209">
        <v>42</v>
      </c>
      <c r="D56" s="209">
        <v>1</v>
      </c>
      <c r="E56" s="209">
        <v>0.5</v>
      </c>
      <c r="F56" s="209">
        <v>21</v>
      </c>
      <c r="G56" s="208" t="s">
        <v>433</v>
      </c>
      <c r="H56" s="208"/>
      <c r="I56" s="214" t="s">
        <v>342</v>
      </c>
      <c r="J56" s="573"/>
      <c r="K56" s="725"/>
      <c r="L56" s="699"/>
      <c r="M56" s="724"/>
      <c r="N56" s="183"/>
      <c r="O56" s="183"/>
      <c r="P56" s="183"/>
      <c r="Q56" s="183"/>
      <c r="R56" s="183"/>
      <c r="S56" s="183"/>
      <c r="T56" s="183"/>
      <c r="U56" s="183"/>
      <c r="V56" s="183"/>
      <c r="W56" s="183"/>
      <c r="X56" s="183"/>
      <c r="Y56" s="183"/>
      <c r="Z56" s="183"/>
      <c r="AA56" s="183"/>
      <c r="AB56" s="183"/>
      <c r="AC56" s="478"/>
      <c r="AD56" s="478"/>
      <c r="AE56" s="478"/>
      <c r="AF56" s="478"/>
      <c r="AG56" s="478"/>
      <c r="AH56" s="478"/>
      <c r="AI56" s="478"/>
      <c r="AJ56" s="478"/>
      <c r="AK56" s="478"/>
      <c r="AL56" s="478"/>
      <c r="AM56" s="478"/>
      <c r="AN56" s="478"/>
      <c r="AO56" s="478"/>
      <c r="AP56" s="478"/>
      <c r="AQ56" s="478"/>
      <c r="AR56" s="478"/>
      <c r="AS56" s="478"/>
      <c r="AT56" s="478"/>
      <c r="AU56" s="478"/>
      <c r="AV56" s="478"/>
      <c r="AW56" s="478"/>
      <c r="AX56" s="478"/>
      <c r="AY56" s="478"/>
      <c r="AZ56" s="478"/>
      <c r="BA56" s="478"/>
      <c r="BB56" s="478"/>
    </row>
    <row r="57" spans="1:54" ht="15.75" customHeight="1">
      <c r="A57" s="440"/>
      <c r="B57" s="433"/>
      <c r="C57" s="433"/>
      <c r="D57" s="433"/>
      <c r="E57" s="433"/>
      <c r="F57" s="433">
        <f>Stretchers!$E57*Stretchers!$C57</f>
        <v>0</v>
      </c>
      <c r="G57" s="433"/>
      <c r="H57" s="433"/>
      <c r="I57" s="217">
        <f t="shared" ref="I57:I66" si="1">IF(H57 = "PT-V","n/a",IF(H57 = "PT","n/a",IF(H57 = "RT","n/a",IF(OR(H57 = "Extern",H57 = "PT-ZZP"), "Please fill in", 0))))</f>
        <v>0</v>
      </c>
      <c r="J57" s="183"/>
      <c r="K57" s="725"/>
      <c r="L57" s="699"/>
      <c r="M57" s="724"/>
      <c r="N57" s="183"/>
      <c r="O57" s="183"/>
      <c r="P57" s="183"/>
      <c r="Q57" s="183"/>
      <c r="R57" s="183"/>
      <c r="S57" s="183"/>
      <c r="T57" s="183"/>
      <c r="U57" s="183"/>
      <c r="V57" s="183"/>
      <c r="W57" s="183"/>
      <c r="X57" s="183"/>
      <c r="Y57" s="183"/>
      <c r="Z57" s="183"/>
      <c r="AA57" s="183"/>
      <c r="AB57" s="183"/>
      <c r="AC57" s="478"/>
      <c r="AD57" s="478"/>
      <c r="AE57" s="478"/>
      <c r="AF57" s="478"/>
      <c r="AG57" s="478"/>
      <c r="AH57" s="478"/>
      <c r="AI57" s="478"/>
      <c r="AJ57" s="478"/>
      <c r="AK57" s="478"/>
      <c r="AL57" s="478"/>
      <c r="AM57" s="478"/>
      <c r="AN57" s="478"/>
      <c r="AO57" s="478"/>
      <c r="AP57" s="478"/>
      <c r="AQ57" s="478"/>
      <c r="AR57" s="478"/>
      <c r="AS57" s="478"/>
      <c r="AT57" s="478"/>
      <c r="AU57" s="478"/>
      <c r="AV57" s="478"/>
      <c r="AW57" s="478"/>
      <c r="AX57" s="478"/>
      <c r="AY57" s="478"/>
      <c r="AZ57" s="478"/>
      <c r="BA57" s="478"/>
      <c r="BB57" s="478"/>
    </row>
    <row r="58" spans="1:54" ht="15.75" customHeight="1">
      <c r="A58" s="440"/>
      <c r="B58" s="433"/>
      <c r="C58" s="433"/>
      <c r="D58" s="433"/>
      <c r="E58" s="433"/>
      <c r="F58" s="433">
        <f>Stretchers!$E58*Stretchers!$C58</f>
        <v>0</v>
      </c>
      <c r="G58" s="433"/>
      <c r="H58" s="433"/>
      <c r="I58" s="217">
        <f t="shared" si="1"/>
        <v>0</v>
      </c>
      <c r="J58" s="183"/>
      <c r="K58" s="725"/>
      <c r="L58" s="699"/>
      <c r="M58" s="724"/>
      <c r="N58" s="183"/>
      <c r="O58" s="183"/>
      <c r="P58" s="183"/>
      <c r="Q58" s="183"/>
      <c r="R58" s="183"/>
      <c r="S58" s="183"/>
      <c r="T58" s="183"/>
      <c r="U58" s="183"/>
      <c r="V58" s="183"/>
      <c r="W58" s="183"/>
      <c r="X58" s="183"/>
      <c r="Y58" s="183"/>
      <c r="Z58" s="183"/>
      <c r="AA58" s="183"/>
      <c r="AB58" s="183"/>
      <c r="AC58" s="478"/>
      <c r="AD58" s="478"/>
      <c r="AE58" s="478"/>
      <c r="AF58" s="478"/>
      <c r="AG58" s="478"/>
      <c r="AH58" s="478"/>
      <c r="AI58" s="478"/>
      <c r="AJ58" s="478"/>
      <c r="AK58" s="478"/>
      <c r="AL58" s="478"/>
      <c r="AM58" s="478"/>
      <c r="AN58" s="478"/>
      <c r="AO58" s="478"/>
      <c r="AP58" s="478"/>
      <c r="AQ58" s="478"/>
      <c r="AR58" s="478"/>
      <c r="AS58" s="478"/>
      <c r="AT58" s="478"/>
      <c r="AU58" s="478"/>
      <c r="AV58" s="478"/>
      <c r="AW58" s="478"/>
      <c r="AX58" s="478"/>
      <c r="AY58" s="478"/>
      <c r="AZ58" s="478"/>
      <c r="BA58" s="478"/>
      <c r="BB58" s="478"/>
    </row>
    <row r="59" spans="1:54" ht="15.75" customHeight="1">
      <c r="A59" s="264"/>
      <c r="B59" s="433"/>
      <c r="C59" s="433"/>
      <c r="D59" s="433"/>
      <c r="E59" s="433"/>
      <c r="F59" s="433">
        <f>Stretchers!$E59*Stretchers!$C59</f>
        <v>0</v>
      </c>
      <c r="G59" s="433"/>
      <c r="H59" s="433"/>
      <c r="I59" s="217">
        <f t="shared" si="1"/>
        <v>0</v>
      </c>
      <c r="J59" s="183"/>
      <c r="K59" s="725"/>
      <c r="L59" s="699"/>
      <c r="M59" s="724"/>
      <c r="N59" s="183"/>
      <c r="O59" s="183"/>
      <c r="P59" s="183"/>
      <c r="Q59" s="183"/>
      <c r="R59" s="183"/>
      <c r="S59" s="183"/>
      <c r="T59" s="183"/>
      <c r="U59" s="183"/>
      <c r="V59" s="183"/>
      <c r="W59" s="183"/>
      <c r="X59" s="183"/>
      <c r="Y59" s="183"/>
      <c r="Z59" s="183"/>
      <c r="AA59" s="183"/>
      <c r="AB59" s="183"/>
      <c r="AC59" s="478"/>
      <c r="AD59" s="478"/>
      <c r="AE59" s="478"/>
      <c r="AF59" s="478"/>
      <c r="AG59" s="478"/>
      <c r="AH59" s="478"/>
      <c r="AI59" s="478"/>
      <c r="AJ59" s="478"/>
      <c r="AK59" s="478"/>
      <c r="AL59" s="478"/>
      <c r="AM59" s="478"/>
      <c r="AN59" s="478"/>
      <c r="AO59" s="478"/>
      <c r="AP59" s="478"/>
      <c r="AQ59" s="478"/>
      <c r="AR59" s="478"/>
      <c r="AS59" s="478"/>
      <c r="AT59" s="478"/>
      <c r="AU59" s="478"/>
      <c r="AV59" s="478"/>
      <c r="AW59" s="478"/>
      <c r="AX59" s="478"/>
      <c r="AY59" s="478"/>
      <c r="AZ59" s="478"/>
      <c r="BA59" s="478"/>
      <c r="BB59" s="478"/>
    </row>
    <row r="60" spans="1:54" ht="15.75" customHeight="1">
      <c r="A60" s="440"/>
      <c r="B60" s="433"/>
      <c r="C60" s="433"/>
      <c r="D60" s="433"/>
      <c r="E60" s="433"/>
      <c r="F60" s="433">
        <f>Stretchers!$E60*Stretchers!$C60</f>
        <v>0</v>
      </c>
      <c r="G60" s="433"/>
      <c r="H60" s="433"/>
      <c r="I60" s="217">
        <f t="shared" si="1"/>
        <v>0</v>
      </c>
      <c r="J60" s="183"/>
      <c r="K60" s="725"/>
      <c r="L60" s="699"/>
      <c r="M60" s="724"/>
      <c r="N60" s="183"/>
      <c r="O60" s="183"/>
      <c r="P60" s="183"/>
      <c r="Q60" s="183"/>
      <c r="R60" s="183"/>
      <c r="S60" s="183"/>
      <c r="T60" s="183"/>
      <c r="U60" s="183"/>
      <c r="V60" s="183"/>
      <c r="W60" s="183"/>
      <c r="X60" s="183"/>
      <c r="Y60" s="183"/>
      <c r="Z60" s="183"/>
      <c r="AA60" s="183"/>
      <c r="AB60" s="183"/>
      <c r="AC60" s="478"/>
      <c r="AD60" s="478"/>
      <c r="AE60" s="478"/>
      <c r="AF60" s="478"/>
      <c r="AG60" s="478"/>
      <c r="AH60" s="478"/>
      <c r="AI60" s="478"/>
      <c r="AJ60" s="478"/>
      <c r="AK60" s="478"/>
      <c r="AL60" s="478"/>
      <c r="AM60" s="478"/>
      <c r="AN60" s="478"/>
      <c r="AO60" s="478"/>
      <c r="AP60" s="478"/>
      <c r="AQ60" s="478"/>
      <c r="AR60" s="478"/>
      <c r="AS60" s="478"/>
      <c r="AT60" s="478"/>
      <c r="AU60" s="478"/>
      <c r="AV60" s="478"/>
      <c r="AW60" s="478"/>
      <c r="AX60" s="478"/>
      <c r="AY60" s="478"/>
      <c r="AZ60" s="478"/>
      <c r="BA60" s="478"/>
      <c r="BB60" s="478"/>
    </row>
    <row r="61" spans="1:54" ht="15.75" customHeight="1">
      <c r="A61" s="440"/>
      <c r="B61" s="433"/>
      <c r="C61" s="433"/>
      <c r="D61" s="433"/>
      <c r="E61" s="433"/>
      <c r="F61" s="433">
        <f>Stretchers!$E61*Stretchers!$C61</f>
        <v>0</v>
      </c>
      <c r="G61" s="433"/>
      <c r="H61" s="433"/>
      <c r="I61" s="217">
        <f t="shared" si="1"/>
        <v>0</v>
      </c>
      <c r="J61" s="183"/>
      <c r="K61" s="725"/>
      <c r="L61" s="699"/>
      <c r="M61" s="724"/>
      <c r="N61" s="183"/>
      <c r="O61" s="183"/>
      <c r="P61" s="183"/>
      <c r="Q61" s="183"/>
      <c r="R61" s="183"/>
      <c r="S61" s="183"/>
      <c r="T61" s="183"/>
      <c r="U61" s="183"/>
      <c r="V61" s="183"/>
      <c r="W61" s="183"/>
      <c r="X61" s="183"/>
      <c r="Y61" s="183"/>
      <c r="Z61" s="183"/>
      <c r="AA61" s="183"/>
      <c r="AB61" s="183"/>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row>
    <row r="62" spans="1:54" ht="15.75" customHeight="1">
      <c r="A62" s="440"/>
      <c r="B62" s="433"/>
      <c r="C62" s="433"/>
      <c r="D62" s="433"/>
      <c r="E62" s="433"/>
      <c r="F62" s="433">
        <f>Stretchers!$E62*Stretchers!$C62</f>
        <v>0</v>
      </c>
      <c r="G62" s="433"/>
      <c r="H62" s="433"/>
      <c r="I62" s="217">
        <f t="shared" si="1"/>
        <v>0</v>
      </c>
      <c r="J62" s="183"/>
      <c r="K62" s="725"/>
      <c r="L62" s="699"/>
      <c r="M62" s="724"/>
      <c r="N62" s="183"/>
      <c r="O62" s="183"/>
      <c r="P62" s="183"/>
      <c r="Q62" s="183"/>
      <c r="R62" s="183"/>
      <c r="S62" s="183"/>
      <c r="T62" s="183"/>
      <c r="U62" s="183"/>
      <c r="V62" s="183"/>
      <c r="W62" s="183"/>
      <c r="X62" s="183"/>
      <c r="Y62" s="183"/>
      <c r="Z62" s="183"/>
      <c r="AA62" s="183"/>
      <c r="AB62" s="183"/>
      <c r="AC62" s="478"/>
      <c r="AD62" s="478"/>
      <c r="AE62" s="478"/>
      <c r="AF62" s="478"/>
      <c r="AG62" s="478"/>
      <c r="AH62" s="478"/>
      <c r="AI62" s="478"/>
      <c r="AJ62" s="478"/>
      <c r="AK62" s="478"/>
      <c r="AL62" s="478"/>
      <c r="AM62" s="478"/>
      <c r="AN62" s="478"/>
      <c r="AO62" s="478"/>
      <c r="AP62" s="478"/>
      <c r="AQ62" s="478"/>
      <c r="AR62" s="478"/>
      <c r="AS62" s="478"/>
      <c r="AT62" s="478"/>
      <c r="AU62" s="478"/>
      <c r="AV62" s="478"/>
      <c r="AW62" s="478"/>
      <c r="AX62" s="478"/>
      <c r="AY62" s="478"/>
      <c r="AZ62" s="478"/>
      <c r="BA62" s="478"/>
      <c r="BB62" s="478"/>
    </row>
    <row r="63" spans="1:54" ht="15.75" customHeight="1">
      <c r="A63" s="264"/>
      <c r="B63" s="433"/>
      <c r="C63" s="264"/>
      <c r="D63" s="264"/>
      <c r="E63" s="433"/>
      <c r="F63" s="433">
        <f>Stretchers!$E63*Stretchers!$C63</f>
        <v>0</v>
      </c>
      <c r="G63" s="264"/>
      <c r="H63" s="433"/>
      <c r="I63" s="217">
        <f t="shared" si="1"/>
        <v>0</v>
      </c>
      <c r="J63" s="183"/>
      <c r="K63" s="725"/>
      <c r="L63" s="699"/>
      <c r="M63" s="724"/>
      <c r="N63" s="183"/>
      <c r="O63" s="183"/>
      <c r="P63" s="183"/>
      <c r="Q63" s="183"/>
      <c r="R63" s="183"/>
      <c r="S63" s="183"/>
      <c r="T63" s="183"/>
      <c r="U63" s="183"/>
      <c r="V63" s="183"/>
      <c r="W63" s="183"/>
      <c r="X63" s="183"/>
      <c r="Y63" s="183"/>
      <c r="Z63" s="183"/>
      <c r="AA63" s="183"/>
      <c r="AB63" s="183"/>
      <c r="AC63" s="478"/>
      <c r="AD63" s="478"/>
      <c r="AE63" s="478"/>
      <c r="AF63" s="478"/>
      <c r="AG63" s="478"/>
      <c r="AH63" s="478"/>
      <c r="AI63" s="478"/>
      <c r="AJ63" s="478"/>
      <c r="AK63" s="478"/>
      <c r="AL63" s="478"/>
      <c r="AM63" s="478"/>
      <c r="AN63" s="478"/>
      <c r="AO63" s="478"/>
      <c r="AP63" s="478"/>
      <c r="AQ63" s="478"/>
      <c r="AR63" s="478"/>
      <c r="AS63" s="478"/>
      <c r="AT63" s="478"/>
      <c r="AU63" s="478"/>
      <c r="AV63" s="478"/>
      <c r="AW63" s="478"/>
      <c r="AX63" s="478"/>
      <c r="AY63" s="478"/>
      <c r="AZ63" s="478"/>
      <c r="BA63" s="478"/>
      <c r="BB63" s="478"/>
    </row>
    <row r="64" spans="1:54" ht="15.75" customHeight="1">
      <c r="A64" s="264"/>
      <c r="B64" s="433"/>
      <c r="C64" s="264"/>
      <c r="D64" s="264"/>
      <c r="E64" s="433"/>
      <c r="F64" s="433">
        <f>Stretchers!$E64*Stretchers!$C64</f>
        <v>0</v>
      </c>
      <c r="G64" s="264"/>
      <c r="H64" s="433"/>
      <c r="I64" s="217">
        <f t="shared" si="1"/>
        <v>0</v>
      </c>
      <c r="J64" s="183"/>
      <c r="K64" s="725"/>
      <c r="L64" s="699"/>
      <c r="M64" s="724"/>
      <c r="N64" s="183"/>
      <c r="O64" s="183"/>
      <c r="P64" s="183"/>
      <c r="Q64" s="183"/>
      <c r="R64" s="183"/>
      <c r="S64" s="183"/>
      <c r="T64" s="183"/>
      <c r="U64" s="183"/>
      <c r="V64" s="183"/>
      <c r="W64" s="183"/>
      <c r="X64" s="183"/>
      <c r="Y64" s="183"/>
      <c r="Z64" s="183"/>
      <c r="AA64" s="183"/>
      <c r="AB64" s="183"/>
      <c r="AC64" s="478"/>
      <c r="AD64" s="478"/>
      <c r="AE64" s="478"/>
      <c r="AF64" s="478"/>
      <c r="AG64" s="478"/>
      <c r="AH64" s="478"/>
      <c r="AI64" s="478"/>
      <c r="AJ64" s="478"/>
      <c r="AK64" s="478"/>
      <c r="AL64" s="478"/>
      <c r="AM64" s="478"/>
      <c r="AN64" s="478"/>
      <c r="AO64" s="478"/>
      <c r="AP64" s="478"/>
      <c r="AQ64" s="478"/>
      <c r="AR64" s="478"/>
      <c r="AS64" s="478"/>
      <c r="AT64" s="478"/>
      <c r="AU64" s="478"/>
      <c r="AV64" s="478"/>
      <c r="AW64" s="478"/>
      <c r="AX64" s="478"/>
      <c r="AY64" s="478"/>
      <c r="AZ64" s="478"/>
      <c r="BA64" s="478"/>
      <c r="BB64" s="478"/>
    </row>
    <row r="65" spans="1:54" ht="15.75" customHeight="1">
      <c r="A65" s="264"/>
      <c r="B65" s="433"/>
      <c r="C65" s="264"/>
      <c r="D65" s="264"/>
      <c r="E65" s="433"/>
      <c r="F65" s="433">
        <f>Stretchers!$E65*Stretchers!$C65</f>
        <v>0</v>
      </c>
      <c r="G65" s="264"/>
      <c r="H65" s="433"/>
      <c r="I65" s="217">
        <f t="shared" si="1"/>
        <v>0</v>
      </c>
      <c r="J65" s="183"/>
      <c r="K65" s="725"/>
      <c r="L65" s="699"/>
      <c r="M65" s="724"/>
      <c r="N65" s="183"/>
      <c r="O65" s="183"/>
      <c r="P65" s="183"/>
      <c r="Q65" s="183"/>
      <c r="R65" s="183"/>
      <c r="S65" s="183"/>
      <c r="T65" s="183"/>
      <c r="U65" s="183"/>
      <c r="V65" s="183"/>
      <c r="W65" s="183"/>
      <c r="X65" s="183"/>
      <c r="Y65" s="183"/>
      <c r="Z65" s="183"/>
      <c r="AA65" s="183"/>
      <c r="AB65" s="183"/>
      <c r="AC65" s="478"/>
      <c r="AD65" s="478"/>
      <c r="AE65" s="478"/>
      <c r="AF65" s="478"/>
      <c r="AG65" s="478"/>
      <c r="AH65" s="478"/>
      <c r="AI65" s="478"/>
      <c r="AJ65" s="478"/>
      <c r="AK65" s="478"/>
      <c r="AL65" s="478"/>
      <c r="AM65" s="478"/>
      <c r="AN65" s="478"/>
      <c r="AO65" s="478"/>
      <c r="AP65" s="478"/>
      <c r="AQ65" s="478"/>
      <c r="AR65" s="478"/>
      <c r="AS65" s="478"/>
      <c r="AT65" s="478"/>
      <c r="AU65" s="478"/>
      <c r="AV65" s="478"/>
      <c r="AW65" s="478"/>
      <c r="AX65" s="478"/>
      <c r="AY65" s="478"/>
      <c r="AZ65" s="478"/>
      <c r="BA65" s="478"/>
      <c r="BB65" s="478"/>
    </row>
    <row r="66" spans="1:54" ht="15.75" customHeight="1">
      <c r="A66" s="441"/>
      <c r="B66" s="433"/>
      <c r="C66" s="674"/>
      <c r="D66" s="672"/>
      <c r="E66" s="675"/>
      <c r="F66" s="433">
        <f>Stretchers!$E66*Stretchers!$C66</f>
        <v>0</v>
      </c>
      <c r="G66" s="442"/>
      <c r="H66" s="433"/>
      <c r="I66" s="443">
        <f t="shared" si="1"/>
        <v>0</v>
      </c>
      <c r="J66" s="676"/>
      <c r="K66" s="726"/>
      <c r="L66" s="717"/>
      <c r="M66" s="727"/>
      <c r="N66" s="183"/>
      <c r="O66" s="183"/>
      <c r="P66" s="183"/>
      <c r="Q66" s="183"/>
      <c r="R66" s="183"/>
      <c r="S66" s="183"/>
      <c r="T66" s="183"/>
      <c r="U66" s="183"/>
      <c r="V66" s="183"/>
      <c r="W66" s="183"/>
      <c r="X66" s="183"/>
      <c r="Y66" s="183"/>
      <c r="Z66" s="183"/>
      <c r="AA66" s="183"/>
      <c r="AB66" s="183"/>
      <c r="AC66" s="478"/>
      <c r="AD66" s="478"/>
      <c r="AE66" s="478"/>
      <c r="AF66" s="478"/>
      <c r="AG66" s="478"/>
      <c r="AH66" s="478"/>
      <c r="AI66" s="478"/>
      <c r="AJ66" s="478"/>
      <c r="AK66" s="478"/>
      <c r="AL66" s="478"/>
      <c r="AM66" s="478"/>
      <c r="AN66" s="478"/>
      <c r="AO66" s="478"/>
      <c r="AP66" s="478"/>
      <c r="AQ66" s="478"/>
      <c r="AR66" s="478"/>
      <c r="AS66" s="478"/>
      <c r="AT66" s="478"/>
      <c r="AU66" s="478"/>
      <c r="AV66" s="478"/>
      <c r="AW66" s="478"/>
      <c r="AX66" s="478"/>
      <c r="AY66" s="478"/>
      <c r="AZ66" s="478"/>
      <c r="BA66" s="478"/>
      <c r="BB66" s="478"/>
    </row>
    <row r="67" spans="1:54" ht="15.75" customHeight="1">
      <c r="A67" s="183"/>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row>
    <row r="68" spans="1:54" ht="15.75" customHeight="1">
      <c r="A68" s="680" t="s">
        <v>382</v>
      </c>
      <c r="B68" s="183"/>
      <c r="C68" s="183"/>
      <c r="D68" s="183"/>
      <c r="E68" s="183"/>
      <c r="F68" s="183"/>
      <c r="G68" s="183"/>
      <c r="H68" s="183"/>
      <c r="I68" s="444"/>
      <c r="J68" s="444"/>
      <c r="K68" s="444"/>
      <c r="L68" s="444"/>
      <c r="M68" s="183"/>
      <c r="N68" s="183"/>
      <c r="O68" s="183"/>
      <c r="P68" s="183"/>
      <c r="Q68" s="183"/>
      <c r="R68" s="183"/>
      <c r="S68" s="183"/>
      <c r="T68" s="183"/>
      <c r="U68" s="183"/>
      <c r="V68" s="183"/>
      <c r="W68" s="183"/>
      <c r="X68" s="183"/>
      <c r="Y68" s="183"/>
      <c r="Z68" s="183"/>
      <c r="AA68" s="183"/>
      <c r="AB68" s="183"/>
      <c r="AC68" s="183"/>
      <c r="AD68" s="183"/>
      <c r="AE68" s="478"/>
      <c r="AF68" s="478"/>
      <c r="AG68" s="478"/>
      <c r="AH68" s="478"/>
      <c r="AI68" s="478"/>
      <c r="AJ68" s="478"/>
      <c r="AK68" s="478"/>
      <c r="AL68" s="478"/>
      <c r="AM68" s="478"/>
      <c r="AN68" s="478"/>
      <c r="AO68" s="478"/>
      <c r="AP68" s="478"/>
      <c r="AQ68" s="478"/>
      <c r="AR68" s="478"/>
      <c r="AS68" s="478"/>
      <c r="AT68" s="478"/>
      <c r="AU68" s="478"/>
      <c r="AV68" s="478"/>
      <c r="AW68" s="478"/>
      <c r="AX68" s="478"/>
      <c r="AY68" s="478"/>
      <c r="AZ68" s="478"/>
      <c r="BA68" s="478"/>
      <c r="BB68" s="478"/>
    </row>
    <row r="69" spans="1:54" ht="15.75" customHeight="1">
      <c r="A69" s="445" t="s">
        <v>358</v>
      </c>
      <c r="B69" s="439" t="s">
        <v>383</v>
      </c>
      <c r="C69" s="439" t="s">
        <v>384</v>
      </c>
      <c r="D69" s="439" t="s">
        <v>385</v>
      </c>
      <c r="E69" s="439" t="s">
        <v>386</v>
      </c>
      <c r="F69" s="439" t="s">
        <v>387</v>
      </c>
      <c r="G69" s="439" t="s">
        <v>388</v>
      </c>
      <c r="H69" s="439" t="s">
        <v>365</v>
      </c>
      <c r="I69" s="305" t="s">
        <v>389</v>
      </c>
      <c r="J69" s="802" t="s">
        <v>390</v>
      </c>
      <c r="K69" s="729"/>
      <c r="L69" s="729"/>
      <c r="M69" s="729"/>
      <c r="N69" s="730"/>
      <c r="O69" s="799" t="s">
        <v>322</v>
      </c>
      <c r="P69" s="713"/>
      <c r="Q69" s="183"/>
      <c r="R69" s="183"/>
      <c r="S69" s="183"/>
      <c r="T69" s="183"/>
      <c r="U69" s="183"/>
      <c r="V69" s="183"/>
      <c r="W69" s="183"/>
      <c r="X69" s="183"/>
      <c r="Y69" s="183"/>
      <c r="Z69" s="183"/>
      <c r="AA69" s="183"/>
      <c r="AB69" s="478"/>
      <c r="AC69" s="478"/>
      <c r="AD69" s="478"/>
      <c r="AE69" s="478"/>
      <c r="AF69" s="478"/>
      <c r="AG69" s="478"/>
      <c r="AH69" s="478"/>
      <c r="AI69" s="478"/>
      <c r="AJ69" s="478"/>
      <c r="AK69" s="478"/>
      <c r="AL69" s="478"/>
      <c r="AM69" s="478"/>
      <c r="AN69" s="478"/>
      <c r="AO69" s="478"/>
      <c r="AP69" s="478"/>
      <c r="AQ69" s="478"/>
      <c r="AR69" s="478"/>
      <c r="AS69" s="478"/>
      <c r="AT69" s="478"/>
      <c r="AU69" s="478"/>
      <c r="AV69" s="478"/>
      <c r="AW69" s="478"/>
      <c r="AX69" s="478"/>
      <c r="AY69" s="478"/>
      <c r="AZ69" s="478"/>
      <c r="BA69" s="478"/>
      <c r="BB69" s="478"/>
    </row>
    <row r="70" spans="1:54" ht="15.75" customHeight="1">
      <c r="A70" s="440" t="s">
        <v>1729</v>
      </c>
      <c r="B70" s="264" t="s">
        <v>65</v>
      </c>
      <c r="C70" s="264" t="s">
        <v>485</v>
      </c>
      <c r="D70" s="433">
        <v>1.5</v>
      </c>
      <c r="E70" s="432">
        <v>42</v>
      </c>
      <c r="F70" s="446">
        <f>Stretchers!$D70*Stretchers!$E70</f>
        <v>63</v>
      </c>
      <c r="G70" s="432">
        <v>3</v>
      </c>
      <c r="H70" s="447" t="str">
        <f>IF(Stretchers!$B70= "","-",IF(Stretchers!$B70= "External","Specify location tariff", "Campus buy-off"))</f>
        <v>Campus buy-off</v>
      </c>
      <c r="I70" s="447"/>
      <c r="J70" s="803" t="s">
        <v>1736</v>
      </c>
      <c r="K70" s="699"/>
      <c r="L70" s="699"/>
      <c r="M70" s="699"/>
      <c r="N70" s="724"/>
      <c r="O70" s="804" t="s">
        <v>395</v>
      </c>
      <c r="P70" s="733"/>
      <c r="Q70" s="183"/>
      <c r="R70" s="183"/>
      <c r="S70" s="183"/>
      <c r="T70" s="183"/>
      <c r="U70" s="183"/>
      <c r="V70" s="183"/>
      <c r="W70" s="183"/>
      <c r="X70" s="183"/>
      <c r="Y70" s="183"/>
      <c r="Z70" s="183"/>
      <c r="AA70" s="183"/>
      <c r="AB70" s="478"/>
      <c r="AC70" s="478"/>
      <c r="AD70" s="478"/>
      <c r="AE70" s="478"/>
      <c r="AF70" s="478"/>
      <c r="AG70" s="478"/>
      <c r="AH70" s="478"/>
      <c r="AI70" s="478"/>
      <c r="AJ70" s="478"/>
      <c r="AK70" s="478"/>
      <c r="AL70" s="478"/>
      <c r="AM70" s="478"/>
      <c r="AN70" s="478"/>
      <c r="AO70" s="478"/>
      <c r="AP70" s="478"/>
      <c r="AQ70" s="478"/>
      <c r="AR70" s="478"/>
      <c r="AS70" s="478"/>
      <c r="AT70" s="478"/>
      <c r="AU70" s="478"/>
      <c r="AV70" s="478"/>
      <c r="AW70" s="478"/>
      <c r="AX70" s="478"/>
      <c r="AY70" s="478"/>
      <c r="AZ70" s="478"/>
      <c r="BA70" s="478"/>
      <c r="BB70" s="478"/>
    </row>
    <row r="71" spans="1:54" ht="15.75" customHeight="1">
      <c r="A71" s="147" t="s">
        <v>1731</v>
      </c>
      <c r="B71" s="264" t="s">
        <v>85</v>
      </c>
      <c r="C71" s="264" t="s">
        <v>484</v>
      </c>
      <c r="D71" s="433">
        <v>1.5</v>
      </c>
      <c r="E71" s="432">
        <v>42</v>
      </c>
      <c r="F71" s="446">
        <f>Stretchers!$D71*Stretchers!$E71</f>
        <v>63</v>
      </c>
      <c r="G71" s="432">
        <v>3</v>
      </c>
      <c r="H71" s="447" t="str">
        <f>IF(Stretchers!$B71= "","-",IF(Stretchers!$B71= "External","Specify location tariff", "Campus buy-off"))</f>
        <v>Campus buy-off</v>
      </c>
      <c r="I71" s="447" t="s">
        <v>1737</v>
      </c>
      <c r="J71" s="725"/>
      <c r="K71" s="699"/>
      <c r="L71" s="699"/>
      <c r="M71" s="699"/>
      <c r="N71" s="724"/>
      <c r="O71" s="725"/>
      <c r="P71" s="699"/>
      <c r="Q71" s="183"/>
      <c r="R71" s="183"/>
      <c r="S71" s="183"/>
      <c r="T71" s="183"/>
      <c r="U71" s="183"/>
      <c r="V71" s="183"/>
      <c r="W71" s="183"/>
      <c r="X71" s="183"/>
      <c r="Y71" s="183"/>
      <c r="Z71" s="183"/>
      <c r="AA71" s="183"/>
      <c r="AB71" s="478"/>
      <c r="AC71" s="478"/>
      <c r="AD71" s="478"/>
      <c r="AE71" s="478"/>
      <c r="AF71" s="478"/>
      <c r="AG71" s="478"/>
      <c r="AH71" s="478"/>
      <c r="AI71" s="478"/>
      <c r="AJ71" s="478"/>
      <c r="AK71" s="478"/>
      <c r="AL71" s="478"/>
      <c r="AM71" s="478"/>
      <c r="AN71" s="478"/>
      <c r="AO71" s="478"/>
      <c r="AP71" s="478"/>
      <c r="AQ71" s="478"/>
      <c r="AR71" s="478"/>
      <c r="AS71" s="478"/>
      <c r="AT71" s="478"/>
      <c r="AU71" s="478"/>
      <c r="AV71" s="478"/>
      <c r="AW71" s="478"/>
      <c r="AX71" s="478"/>
      <c r="AY71" s="478"/>
      <c r="AZ71" s="478"/>
      <c r="BA71" s="478"/>
      <c r="BB71" s="478"/>
    </row>
    <row r="72" spans="1:54" ht="15.75" customHeight="1">
      <c r="A72" s="264"/>
      <c r="B72" s="264"/>
      <c r="C72" s="264"/>
      <c r="D72" s="433"/>
      <c r="E72" s="432"/>
      <c r="F72" s="446">
        <f>Stretchers!$D72*Stretchers!$E72</f>
        <v>0</v>
      </c>
      <c r="G72" s="432"/>
      <c r="H72" s="447" t="str">
        <f>IF(Stretchers!$B72= "","-",IF(Stretchers!$B72= "External","Specify location tariff", "Campus buy-off"))</f>
        <v>-</v>
      </c>
      <c r="I72" s="447"/>
      <c r="J72" s="725"/>
      <c r="K72" s="699"/>
      <c r="L72" s="699"/>
      <c r="M72" s="699"/>
      <c r="N72" s="724"/>
      <c r="O72" s="725"/>
      <c r="P72" s="699"/>
      <c r="Q72" s="183"/>
      <c r="R72" s="183"/>
      <c r="S72" s="183"/>
      <c r="T72" s="183"/>
      <c r="U72" s="183"/>
      <c r="V72" s="183"/>
      <c r="W72" s="183"/>
      <c r="X72" s="183"/>
      <c r="Y72" s="183"/>
      <c r="Z72" s="183"/>
      <c r="AA72" s="183"/>
      <c r="AB72" s="478"/>
      <c r="AC72" s="478"/>
      <c r="AD72" s="478"/>
      <c r="AE72" s="478"/>
      <c r="AF72" s="478"/>
      <c r="AG72" s="478"/>
      <c r="AH72" s="478"/>
      <c r="AI72" s="478"/>
      <c r="AJ72" s="478"/>
      <c r="AK72" s="478"/>
      <c r="AL72" s="478"/>
      <c r="AM72" s="478"/>
      <c r="AN72" s="478"/>
      <c r="AO72" s="478"/>
      <c r="AP72" s="478"/>
      <c r="AQ72" s="478"/>
      <c r="AR72" s="478"/>
      <c r="AS72" s="478"/>
      <c r="AT72" s="478"/>
      <c r="AU72" s="478"/>
      <c r="AV72" s="478"/>
      <c r="AW72" s="478"/>
      <c r="AX72" s="478"/>
      <c r="AY72" s="478"/>
      <c r="AZ72" s="478"/>
      <c r="BA72" s="478"/>
      <c r="BB72" s="478"/>
    </row>
    <row r="73" spans="1:54" ht="15.75" customHeight="1">
      <c r="A73" s="440"/>
      <c r="B73" s="264"/>
      <c r="C73" s="264"/>
      <c r="D73" s="433"/>
      <c r="E73" s="432"/>
      <c r="F73" s="446">
        <f>Stretchers!$D73*Stretchers!$E73</f>
        <v>0</v>
      </c>
      <c r="G73" s="432"/>
      <c r="H73" s="447" t="str">
        <f>IF(Stretchers!$B73= "","-",IF(Stretchers!$B73= "External","Specify location tariff", "Campus buy-off"))</f>
        <v>-</v>
      </c>
      <c r="I73" s="447"/>
      <c r="J73" s="725"/>
      <c r="K73" s="699"/>
      <c r="L73" s="699"/>
      <c r="M73" s="699"/>
      <c r="N73" s="724"/>
      <c r="O73" s="725"/>
      <c r="P73" s="699"/>
      <c r="Q73" s="183"/>
      <c r="R73" s="183"/>
      <c r="S73" s="183"/>
      <c r="T73" s="183"/>
      <c r="U73" s="183"/>
      <c r="V73" s="183"/>
      <c r="W73" s="183"/>
      <c r="X73" s="183"/>
      <c r="Y73" s="183"/>
      <c r="Z73" s="183"/>
      <c r="AA73" s="183"/>
      <c r="AB73" s="478"/>
      <c r="AC73" s="478"/>
      <c r="AD73" s="478"/>
      <c r="AE73" s="478"/>
      <c r="AF73" s="478"/>
      <c r="AG73" s="478"/>
      <c r="AH73" s="478"/>
      <c r="AI73" s="478"/>
      <c r="AJ73" s="478"/>
      <c r="AK73" s="478"/>
      <c r="AL73" s="478"/>
      <c r="AM73" s="478"/>
      <c r="AN73" s="478"/>
      <c r="AO73" s="478"/>
      <c r="AP73" s="478"/>
      <c r="AQ73" s="478"/>
      <c r="AR73" s="478"/>
      <c r="AS73" s="478"/>
      <c r="AT73" s="478"/>
      <c r="AU73" s="478"/>
      <c r="AV73" s="478"/>
      <c r="AW73" s="478"/>
      <c r="AX73" s="478"/>
      <c r="AY73" s="478"/>
      <c r="AZ73" s="478"/>
      <c r="BA73" s="478"/>
      <c r="BB73" s="478"/>
    </row>
    <row r="74" spans="1:54" ht="15.75" customHeight="1">
      <c r="A74" s="264"/>
      <c r="B74" s="264"/>
      <c r="C74" s="264"/>
      <c r="D74" s="433"/>
      <c r="E74" s="432"/>
      <c r="F74" s="446">
        <f>Stretchers!$D74*Stretchers!$E74</f>
        <v>0</v>
      </c>
      <c r="G74" s="432"/>
      <c r="H74" s="447" t="str">
        <f>IF(Stretchers!$B74= "","-",IF(Stretchers!$B74= "External","Specify location tariff", "Campus buy-off"))</f>
        <v>-</v>
      </c>
      <c r="I74" s="447"/>
      <c r="J74" s="725"/>
      <c r="K74" s="699"/>
      <c r="L74" s="699"/>
      <c r="M74" s="699"/>
      <c r="N74" s="724"/>
      <c r="O74" s="725"/>
      <c r="P74" s="699"/>
      <c r="Q74" s="183"/>
      <c r="R74" s="183"/>
      <c r="S74" s="183"/>
      <c r="T74" s="183"/>
      <c r="U74" s="183"/>
      <c r="V74" s="183"/>
      <c r="W74" s="183"/>
      <c r="X74" s="183"/>
      <c r="Y74" s="183"/>
      <c r="Z74" s="183"/>
      <c r="AA74" s="183"/>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row>
    <row r="75" spans="1:54" ht="15.75" customHeight="1">
      <c r="A75" s="440"/>
      <c r="B75" s="264"/>
      <c r="C75" s="264"/>
      <c r="D75" s="433"/>
      <c r="E75" s="432"/>
      <c r="F75" s="446">
        <f>Stretchers!$D75*Stretchers!$E75</f>
        <v>0</v>
      </c>
      <c r="G75" s="432"/>
      <c r="H75" s="447" t="str">
        <f>IF(Stretchers!$B75= "","-",IF(Stretchers!$B75= "External","Specify location tariff", "Campus buy-off"))</f>
        <v>-</v>
      </c>
      <c r="I75" s="447"/>
      <c r="J75" s="725"/>
      <c r="K75" s="699"/>
      <c r="L75" s="699"/>
      <c r="M75" s="699"/>
      <c r="N75" s="724"/>
      <c r="O75" s="725"/>
      <c r="P75" s="699"/>
      <c r="Q75" s="183"/>
      <c r="R75" s="183"/>
      <c r="S75" s="183"/>
      <c r="T75" s="183"/>
      <c r="U75" s="183"/>
      <c r="V75" s="183"/>
      <c r="W75" s="183"/>
      <c r="X75" s="183"/>
      <c r="Y75" s="183"/>
      <c r="Z75" s="183"/>
      <c r="AA75" s="183"/>
      <c r="AB75" s="478"/>
      <c r="AC75" s="478"/>
      <c r="AD75" s="478"/>
      <c r="AE75" s="478"/>
      <c r="AF75" s="478"/>
      <c r="AG75" s="478"/>
      <c r="AH75" s="478"/>
      <c r="AI75" s="478"/>
      <c r="AJ75" s="478"/>
      <c r="AK75" s="478"/>
      <c r="AL75" s="478"/>
      <c r="AM75" s="478"/>
      <c r="AN75" s="478"/>
      <c r="AO75" s="478"/>
      <c r="AP75" s="478"/>
      <c r="AQ75" s="478"/>
      <c r="AR75" s="478"/>
      <c r="AS75" s="478"/>
      <c r="AT75" s="478"/>
      <c r="AU75" s="478"/>
      <c r="AV75" s="478"/>
      <c r="AW75" s="478"/>
      <c r="AX75" s="478"/>
      <c r="AY75" s="478"/>
      <c r="AZ75" s="478"/>
      <c r="BA75" s="478"/>
      <c r="BB75" s="478"/>
    </row>
    <row r="76" spans="1:54" ht="15.75" customHeight="1">
      <c r="A76" s="264"/>
      <c r="B76" s="264"/>
      <c r="C76" s="264"/>
      <c r="D76" s="433"/>
      <c r="E76" s="432"/>
      <c r="F76" s="446">
        <f>Stretchers!$D76*Stretchers!$E76</f>
        <v>0</v>
      </c>
      <c r="G76" s="432"/>
      <c r="H76" s="447" t="str">
        <f>IF(Stretchers!$B76= "","-",IF(Stretchers!$B76= "External","Specify location tariff", "Campus buy-off"))</f>
        <v>-</v>
      </c>
      <c r="I76" s="447"/>
      <c r="J76" s="725"/>
      <c r="K76" s="699"/>
      <c r="L76" s="699"/>
      <c r="M76" s="699"/>
      <c r="N76" s="724"/>
      <c r="O76" s="725"/>
      <c r="P76" s="699"/>
      <c r="Q76" s="183"/>
      <c r="R76" s="183"/>
      <c r="S76" s="183"/>
      <c r="T76" s="183"/>
      <c r="U76" s="183"/>
      <c r="V76" s="183"/>
      <c r="W76" s="183"/>
      <c r="X76" s="183"/>
      <c r="Y76" s="183"/>
      <c r="Z76" s="183"/>
      <c r="AA76" s="183"/>
      <c r="AB76" s="478"/>
      <c r="AC76" s="478"/>
      <c r="AD76" s="478"/>
      <c r="AE76" s="478"/>
      <c r="AF76" s="478"/>
      <c r="AG76" s="478"/>
      <c r="AH76" s="478"/>
      <c r="AI76" s="478"/>
      <c r="AJ76" s="478"/>
      <c r="AK76" s="478"/>
      <c r="AL76" s="478"/>
      <c r="AM76" s="478"/>
      <c r="AN76" s="478"/>
      <c r="AO76" s="478"/>
      <c r="AP76" s="478"/>
      <c r="AQ76" s="478"/>
      <c r="AR76" s="478"/>
      <c r="AS76" s="478"/>
      <c r="AT76" s="478"/>
      <c r="AU76" s="478"/>
      <c r="AV76" s="478"/>
      <c r="AW76" s="478"/>
      <c r="AX76" s="478"/>
      <c r="AY76" s="478"/>
      <c r="AZ76" s="478"/>
      <c r="BA76" s="478"/>
      <c r="BB76" s="478"/>
    </row>
    <row r="77" spans="1:54" ht="15.75" customHeight="1">
      <c r="A77" s="440"/>
      <c r="B77" s="264"/>
      <c r="C77" s="264"/>
      <c r="D77" s="433"/>
      <c r="E77" s="432"/>
      <c r="F77" s="446">
        <f>Stretchers!$D77*Stretchers!$E77</f>
        <v>0</v>
      </c>
      <c r="G77" s="432"/>
      <c r="H77" s="447" t="str">
        <f>IF(Stretchers!$B77= "","-",IF(Stretchers!$B77= "External","Specify location tariff", "Campus buy-off"))</f>
        <v>-</v>
      </c>
      <c r="I77" s="447"/>
      <c r="J77" s="725"/>
      <c r="K77" s="699"/>
      <c r="L77" s="699"/>
      <c r="M77" s="699"/>
      <c r="N77" s="724"/>
      <c r="O77" s="725"/>
      <c r="P77" s="699"/>
      <c r="Q77" s="183"/>
      <c r="R77" s="183"/>
      <c r="S77" s="183"/>
      <c r="T77" s="183"/>
      <c r="U77" s="183"/>
      <c r="V77" s="183"/>
      <c r="W77" s="183"/>
      <c r="X77" s="183"/>
      <c r="Y77" s="183"/>
      <c r="Z77" s="183"/>
      <c r="AA77" s="183"/>
      <c r="AB77" s="478"/>
      <c r="AC77" s="478"/>
      <c r="AD77" s="478"/>
      <c r="AE77" s="478"/>
      <c r="AF77" s="478"/>
      <c r="AG77" s="478"/>
      <c r="AH77" s="478"/>
      <c r="AI77" s="478"/>
      <c r="AJ77" s="478"/>
      <c r="AK77" s="478"/>
      <c r="AL77" s="478"/>
      <c r="AM77" s="478"/>
      <c r="AN77" s="478"/>
      <c r="AO77" s="478"/>
      <c r="AP77" s="478"/>
      <c r="AQ77" s="478"/>
      <c r="AR77" s="478"/>
      <c r="AS77" s="478"/>
      <c r="AT77" s="478"/>
      <c r="AU77" s="478"/>
      <c r="AV77" s="478"/>
      <c r="AW77" s="478"/>
      <c r="AX77" s="478"/>
      <c r="AY77" s="478"/>
      <c r="AZ77" s="478"/>
      <c r="BA77" s="478"/>
      <c r="BB77" s="478"/>
    </row>
    <row r="78" spans="1:54" ht="15.75" customHeight="1">
      <c r="A78" s="264"/>
      <c r="B78" s="264"/>
      <c r="C78" s="264"/>
      <c r="D78" s="433"/>
      <c r="E78" s="432"/>
      <c r="F78" s="446">
        <f>Stretchers!$D78*Stretchers!$E78</f>
        <v>0</v>
      </c>
      <c r="G78" s="432"/>
      <c r="H78" s="447" t="str">
        <f>IF(Stretchers!$B78= "","-",IF(Stretchers!$B78= "External","Specify location tariff", "Campus buy-off"))</f>
        <v>-</v>
      </c>
      <c r="I78" s="447"/>
      <c r="J78" s="725"/>
      <c r="K78" s="699"/>
      <c r="L78" s="699"/>
      <c r="M78" s="699"/>
      <c r="N78" s="724"/>
      <c r="O78" s="725"/>
      <c r="P78" s="699"/>
      <c r="Q78" s="183"/>
      <c r="R78" s="183"/>
      <c r="S78" s="183"/>
      <c r="T78" s="183"/>
      <c r="U78" s="183"/>
      <c r="V78" s="183"/>
      <c r="W78" s="183"/>
      <c r="X78" s="183"/>
      <c r="Y78" s="183"/>
      <c r="Z78" s="183"/>
      <c r="AA78" s="183"/>
      <c r="AB78" s="478"/>
      <c r="AC78" s="478"/>
      <c r="AD78" s="478"/>
      <c r="AE78" s="478"/>
      <c r="AF78" s="478"/>
      <c r="AG78" s="478"/>
      <c r="AH78" s="478"/>
      <c r="AI78" s="478"/>
      <c r="AJ78" s="478"/>
      <c r="AK78" s="478"/>
      <c r="AL78" s="478"/>
      <c r="AM78" s="478"/>
      <c r="AN78" s="478"/>
      <c r="AO78" s="478"/>
      <c r="AP78" s="478"/>
      <c r="AQ78" s="478"/>
      <c r="AR78" s="478"/>
      <c r="AS78" s="478"/>
      <c r="AT78" s="478"/>
      <c r="AU78" s="478"/>
      <c r="AV78" s="478"/>
      <c r="AW78" s="478"/>
      <c r="AX78" s="478"/>
      <c r="AY78" s="478"/>
      <c r="AZ78" s="478"/>
      <c r="BA78" s="478"/>
      <c r="BB78" s="478"/>
    </row>
    <row r="79" spans="1:54" ht="15.75" customHeight="1">
      <c r="A79" s="264"/>
      <c r="B79" s="264"/>
      <c r="C79" s="264"/>
      <c r="D79" s="433"/>
      <c r="E79" s="432"/>
      <c r="F79" s="446">
        <f>Stretchers!$D79*Stretchers!$E79</f>
        <v>0</v>
      </c>
      <c r="G79" s="432"/>
      <c r="H79" s="447" t="str">
        <f>IF(Stretchers!$B79= "","-",IF(Stretchers!$B79= "External","Specify location tariff", "Campus buy-off"))</f>
        <v>-</v>
      </c>
      <c r="I79" s="447"/>
      <c r="J79" s="725"/>
      <c r="K79" s="699"/>
      <c r="L79" s="699"/>
      <c r="M79" s="699"/>
      <c r="N79" s="724"/>
      <c r="O79" s="725"/>
      <c r="P79" s="699"/>
      <c r="Q79" s="183"/>
      <c r="R79" s="183"/>
      <c r="S79" s="183"/>
      <c r="T79" s="183"/>
      <c r="U79" s="183"/>
      <c r="V79" s="183"/>
      <c r="W79" s="183"/>
      <c r="X79" s="183"/>
      <c r="Y79" s="183"/>
      <c r="Z79" s="183"/>
      <c r="AA79" s="183"/>
      <c r="AB79" s="478"/>
      <c r="AC79" s="478"/>
      <c r="AD79" s="478"/>
      <c r="AE79" s="478"/>
      <c r="AF79" s="478"/>
      <c r="AG79" s="478"/>
      <c r="AH79" s="478"/>
      <c r="AI79" s="478"/>
      <c r="AJ79" s="478"/>
      <c r="AK79" s="478"/>
      <c r="AL79" s="478"/>
      <c r="AM79" s="478"/>
      <c r="AN79" s="478"/>
      <c r="AO79" s="478"/>
      <c r="AP79" s="478"/>
      <c r="AQ79" s="478"/>
      <c r="AR79" s="478"/>
      <c r="AS79" s="478"/>
      <c r="AT79" s="478"/>
      <c r="AU79" s="478"/>
      <c r="AV79" s="478"/>
      <c r="AW79" s="478"/>
      <c r="AX79" s="478"/>
      <c r="AY79" s="478"/>
      <c r="AZ79" s="478"/>
      <c r="BA79" s="478"/>
      <c r="BB79" s="478"/>
    </row>
    <row r="80" spans="1:54" ht="15.75" customHeight="1">
      <c r="A80" s="264"/>
      <c r="B80" s="264"/>
      <c r="C80" s="264"/>
      <c r="D80" s="433"/>
      <c r="E80" s="432"/>
      <c r="F80" s="446">
        <f>Stretchers!$D80*Stretchers!$E80</f>
        <v>0</v>
      </c>
      <c r="G80" s="432"/>
      <c r="H80" s="447" t="str">
        <f>IF(Stretchers!$B80= "","-",IF(Stretchers!$B80= "External","Specify location tariff", "Campus buy-off"))</f>
        <v>-</v>
      </c>
      <c r="I80" s="447"/>
      <c r="J80" s="725"/>
      <c r="K80" s="699"/>
      <c r="L80" s="699"/>
      <c r="M80" s="699"/>
      <c r="N80" s="724"/>
      <c r="O80" s="725"/>
      <c r="P80" s="699"/>
      <c r="Q80" s="183"/>
      <c r="R80" s="183"/>
      <c r="S80" s="183"/>
      <c r="T80" s="183"/>
      <c r="U80" s="183"/>
      <c r="V80" s="183"/>
      <c r="W80" s="183"/>
      <c r="X80" s="183"/>
      <c r="Y80" s="183"/>
      <c r="Z80" s="183"/>
      <c r="AA80" s="183"/>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8"/>
      <c r="AY80" s="478"/>
      <c r="AZ80" s="478"/>
      <c r="BA80" s="478"/>
      <c r="BB80" s="478"/>
    </row>
    <row r="81" spans="1:54" ht="15.75" customHeight="1">
      <c r="A81" s="264"/>
      <c r="B81" s="264"/>
      <c r="C81" s="264"/>
      <c r="D81" s="433"/>
      <c r="E81" s="432"/>
      <c r="F81" s="446">
        <f>Stretchers!$D81*Stretchers!$E81</f>
        <v>0</v>
      </c>
      <c r="G81" s="432"/>
      <c r="H81" s="447" t="str">
        <f>IF(Stretchers!$B81= "","-",IF(Stretchers!$B81= "External","Specify location tariff", "Campus buy-off"))</f>
        <v>-</v>
      </c>
      <c r="I81" s="447"/>
      <c r="J81" s="725"/>
      <c r="K81" s="699"/>
      <c r="L81" s="699"/>
      <c r="M81" s="699"/>
      <c r="N81" s="724"/>
      <c r="O81" s="725"/>
      <c r="P81" s="699"/>
      <c r="Q81" s="183"/>
      <c r="R81" s="183"/>
      <c r="S81" s="183"/>
      <c r="T81" s="183"/>
      <c r="U81" s="183"/>
      <c r="V81" s="183"/>
      <c r="W81" s="183"/>
      <c r="X81" s="183"/>
      <c r="Y81" s="183"/>
      <c r="Z81" s="183"/>
      <c r="AA81" s="183"/>
      <c r="AB81" s="478"/>
      <c r="AC81" s="478"/>
      <c r="AD81" s="478"/>
      <c r="AE81" s="478"/>
      <c r="AF81" s="478"/>
      <c r="AG81" s="478"/>
      <c r="AH81" s="478"/>
      <c r="AI81" s="478"/>
      <c r="AJ81" s="478"/>
      <c r="AK81" s="478"/>
      <c r="AL81" s="478"/>
      <c r="AM81" s="478"/>
      <c r="AN81" s="478"/>
      <c r="AO81" s="478"/>
      <c r="AP81" s="478"/>
      <c r="AQ81" s="478"/>
      <c r="AR81" s="478"/>
      <c r="AS81" s="478"/>
      <c r="AT81" s="478"/>
      <c r="AU81" s="478"/>
      <c r="AV81" s="478"/>
      <c r="AW81" s="478"/>
      <c r="AX81" s="478"/>
      <c r="AY81" s="478"/>
      <c r="AZ81" s="478"/>
      <c r="BA81" s="478"/>
      <c r="BB81" s="478"/>
    </row>
    <row r="82" spans="1:54" ht="15.75" customHeight="1">
      <c r="A82" s="264"/>
      <c r="B82" s="264"/>
      <c r="C82" s="264"/>
      <c r="D82" s="433"/>
      <c r="E82" s="432"/>
      <c r="F82" s="446">
        <f>Stretchers!$D82*Stretchers!$E82</f>
        <v>0</v>
      </c>
      <c r="G82" s="432"/>
      <c r="H82" s="447" t="str">
        <f>IF(Stretchers!$B82= "","-",IF(Stretchers!$B82= "External","Specify location tariff", "Campus buy-off"))</f>
        <v>-</v>
      </c>
      <c r="I82" s="447"/>
      <c r="J82" s="725"/>
      <c r="K82" s="699"/>
      <c r="L82" s="699"/>
      <c r="M82" s="699"/>
      <c r="N82" s="724"/>
      <c r="O82" s="725"/>
      <c r="P82" s="699"/>
      <c r="Q82" s="183"/>
      <c r="R82" s="183"/>
      <c r="S82" s="183"/>
      <c r="T82" s="183"/>
      <c r="U82" s="183"/>
      <c r="V82" s="183"/>
      <c r="W82" s="183"/>
      <c r="X82" s="183"/>
      <c r="Y82" s="183"/>
      <c r="Z82" s="183"/>
      <c r="AA82" s="183"/>
      <c r="AB82" s="478"/>
      <c r="AC82" s="478"/>
      <c r="AD82" s="478"/>
      <c r="AE82" s="478"/>
      <c r="AF82" s="478"/>
      <c r="AG82" s="478"/>
      <c r="AH82" s="478"/>
      <c r="AI82" s="478"/>
      <c r="AJ82" s="478"/>
      <c r="AK82" s="478"/>
      <c r="AL82" s="478"/>
      <c r="AM82" s="478"/>
      <c r="AN82" s="478"/>
      <c r="AO82" s="478"/>
      <c r="AP82" s="478"/>
      <c r="AQ82" s="478"/>
      <c r="AR82" s="478"/>
      <c r="AS82" s="478"/>
      <c r="AT82" s="478"/>
      <c r="AU82" s="478"/>
      <c r="AV82" s="478"/>
      <c r="AW82" s="478"/>
      <c r="AX82" s="478"/>
      <c r="AY82" s="478"/>
      <c r="AZ82" s="478"/>
      <c r="BA82" s="478"/>
      <c r="BB82" s="478"/>
    </row>
    <row r="83" spans="1:54" ht="15.75" customHeight="1">
      <c r="A83" s="264"/>
      <c r="B83" s="264"/>
      <c r="C83" s="264"/>
      <c r="D83" s="433"/>
      <c r="E83" s="432"/>
      <c r="F83" s="446">
        <f>Stretchers!$D83*Stretchers!$E83</f>
        <v>0</v>
      </c>
      <c r="G83" s="432"/>
      <c r="H83" s="447" t="str">
        <f>IF(Stretchers!$B83= "","-",IF(Stretchers!$B83= "External","Specify location tariff", "Campus buy-off"))</f>
        <v>-</v>
      </c>
      <c r="I83" s="447"/>
      <c r="J83" s="725"/>
      <c r="K83" s="699"/>
      <c r="L83" s="699"/>
      <c r="M83" s="699"/>
      <c r="N83" s="724"/>
      <c r="O83" s="725"/>
      <c r="P83" s="699"/>
      <c r="Q83" s="183"/>
      <c r="R83" s="183"/>
      <c r="S83" s="183"/>
      <c r="T83" s="183"/>
      <c r="U83" s="183"/>
      <c r="V83" s="183"/>
      <c r="W83" s="183"/>
      <c r="X83" s="183"/>
      <c r="Y83" s="183"/>
      <c r="Z83" s="183"/>
      <c r="AA83" s="183"/>
      <c r="AB83" s="478"/>
      <c r="AC83" s="478"/>
      <c r="AD83" s="478"/>
      <c r="AE83" s="478"/>
      <c r="AF83" s="478"/>
      <c r="AG83" s="478"/>
      <c r="AH83" s="478"/>
      <c r="AI83" s="478"/>
      <c r="AJ83" s="478"/>
      <c r="AK83" s="478"/>
      <c r="AL83" s="478"/>
      <c r="AM83" s="478"/>
      <c r="AN83" s="478"/>
      <c r="AO83" s="478"/>
      <c r="AP83" s="478"/>
      <c r="AQ83" s="478"/>
      <c r="AR83" s="478"/>
      <c r="AS83" s="478"/>
      <c r="AT83" s="478"/>
      <c r="AU83" s="478"/>
      <c r="AV83" s="478"/>
      <c r="AW83" s="478"/>
      <c r="AX83" s="478"/>
      <c r="AY83" s="478"/>
      <c r="AZ83" s="478"/>
      <c r="BA83" s="478"/>
      <c r="BB83" s="478"/>
    </row>
    <row r="84" spans="1:54" ht="15.75" customHeight="1">
      <c r="A84" s="264"/>
      <c r="B84" s="264"/>
      <c r="C84" s="264"/>
      <c r="D84" s="433"/>
      <c r="E84" s="432"/>
      <c r="F84" s="446">
        <f>Stretchers!$D84*Stretchers!$E84</f>
        <v>0</v>
      </c>
      <c r="G84" s="432"/>
      <c r="H84" s="447" t="str">
        <f>IF(Stretchers!$B84= "","-",IF(Stretchers!$B84= "External","Specify location tariff", "Campus buy-off"))</f>
        <v>-</v>
      </c>
      <c r="I84" s="447"/>
      <c r="J84" s="725"/>
      <c r="K84" s="699"/>
      <c r="L84" s="699"/>
      <c r="M84" s="699"/>
      <c r="N84" s="724"/>
      <c r="O84" s="725"/>
      <c r="P84" s="699"/>
      <c r="Q84" s="183"/>
      <c r="R84" s="183"/>
      <c r="S84" s="183"/>
      <c r="T84" s="183"/>
      <c r="U84" s="183"/>
      <c r="V84" s="183"/>
      <c r="W84" s="183"/>
      <c r="X84" s="183"/>
      <c r="Y84" s="183"/>
      <c r="Z84" s="183"/>
      <c r="AA84" s="183"/>
      <c r="AB84" s="478"/>
      <c r="AC84" s="478"/>
      <c r="AD84" s="478"/>
      <c r="AE84" s="478"/>
      <c r="AF84" s="478"/>
      <c r="AG84" s="478"/>
      <c r="AH84" s="478"/>
      <c r="AI84" s="478"/>
      <c r="AJ84" s="478"/>
      <c r="AK84" s="478"/>
      <c r="AL84" s="478"/>
      <c r="AM84" s="478"/>
      <c r="AN84" s="478"/>
      <c r="AO84" s="478"/>
      <c r="AP84" s="478"/>
      <c r="AQ84" s="478"/>
      <c r="AR84" s="478"/>
      <c r="AS84" s="478"/>
      <c r="AT84" s="478"/>
      <c r="AU84" s="478"/>
      <c r="AV84" s="478"/>
      <c r="AW84" s="478"/>
      <c r="AX84" s="478"/>
      <c r="AY84" s="478"/>
      <c r="AZ84" s="478"/>
      <c r="BA84" s="478"/>
      <c r="BB84" s="478"/>
    </row>
    <row r="85" spans="1:54" ht="15.75" customHeight="1">
      <c r="A85" s="441"/>
      <c r="B85" s="264"/>
      <c r="C85" s="672"/>
      <c r="D85" s="675"/>
      <c r="E85" s="674"/>
      <c r="F85" s="673">
        <f>Stretchers!$D85*Stretchers!$E85</f>
        <v>0</v>
      </c>
      <c r="G85" s="674"/>
      <c r="H85" s="672" t="str">
        <f>IF(Stretchers!$B85= "","-",IF(Stretchers!$B85= "External","Specify location tariff", "Campus buy-off"))</f>
        <v>-</v>
      </c>
      <c r="I85" s="681"/>
      <c r="J85" s="726"/>
      <c r="K85" s="717"/>
      <c r="L85" s="717"/>
      <c r="M85" s="717"/>
      <c r="N85" s="727"/>
      <c r="O85" s="725"/>
      <c r="P85" s="699"/>
      <c r="Q85" s="183"/>
      <c r="R85" s="183"/>
      <c r="S85" s="183"/>
      <c r="T85" s="183"/>
      <c r="U85" s="183"/>
      <c r="V85" s="183"/>
      <c r="W85" s="183"/>
      <c r="X85" s="183"/>
      <c r="Y85" s="183"/>
      <c r="Z85" s="183"/>
      <c r="AA85" s="183"/>
      <c r="AB85" s="478"/>
      <c r="AC85" s="478"/>
      <c r="AD85" s="478"/>
      <c r="AE85" s="478"/>
      <c r="AF85" s="478"/>
      <c r="AG85" s="478"/>
      <c r="AH85" s="478"/>
      <c r="AI85" s="478"/>
      <c r="AJ85" s="478"/>
      <c r="AK85" s="478"/>
      <c r="AL85" s="478"/>
      <c r="AM85" s="478"/>
      <c r="AN85" s="478"/>
      <c r="AO85" s="478"/>
      <c r="AP85" s="478"/>
      <c r="AQ85" s="478"/>
      <c r="AR85" s="478"/>
      <c r="AS85" s="478"/>
      <c r="AT85" s="478"/>
      <c r="AU85" s="478"/>
      <c r="AV85" s="478"/>
      <c r="AW85" s="478"/>
      <c r="AX85" s="478"/>
      <c r="AY85" s="478"/>
      <c r="AZ85" s="478"/>
      <c r="BA85" s="478"/>
      <c r="BB85" s="478"/>
    </row>
    <row r="86" spans="1:54" ht="15.75" customHeight="1">
      <c r="A86" s="305"/>
      <c r="B86" s="183"/>
      <c r="C86" s="183"/>
      <c r="D86" s="183"/>
      <c r="E86" s="183"/>
      <c r="F86" s="183"/>
      <c r="G86" s="183"/>
      <c r="H86" s="183"/>
      <c r="I86" s="183"/>
      <c r="J86" s="183"/>
      <c r="K86" s="183"/>
      <c r="L86" s="183"/>
      <c r="M86" s="183"/>
      <c r="N86" s="183"/>
      <c r="O86" s="183">
        <v>0</v>
      </c>
      <c r="P86" s="183"/>
      <c r="Q86" s="183"/>
      <c r="R86" s="183"/>
      <c r="S86" s="183"/>
      <c r="T86" s="183"/>
      <c r="U86" s="183"/>
      <c r="V86" s="183"/>
      <c r="W86" s="183"/>
      <c r="X86" s="183"/>
      <c r="Y86" s="183"/>
      <c r="Z86" s="183"/>
      <c r="AA86" s="183"/>
      <c r="AB86" s="183"/>
      <c r="AC86" s="183"/>
      <c r="AD86" s="183"/>
      <c r="AE86" s="478"/>
      <c r="AF86" s="478"/>
      <c r="AG86" s="478"/>
      <c r="AH86" s="478"/>
      <c r="AI86" s="478"/>
      <c r="AJ86" s="478"/>
      <c r="AK86" s="478"/>
      <c r="AL86" s="478"/>
      <c r="AM86" s="478"/>
      <c r="AN86" s="478"/>
      <c r="AO86" s="478"/>
      <c r="AP86" s="478"/>
      <c r="AQ86" s="478"/>
      <c r="AR86" s="478"/>
      <c r="AS86" s="478"/>
      <c r="AT86" s="478"/>
      <c r="AU86" s="478"/>
      <c r="AV86" s="478"/>
      <c r="AW86" s="478"/>
      <c r="AX86" s="478"/>
      <c r="AY86" s="478"/>
      <c r="AZ86" s="478"/>
      <c r="BA86" s="478"/>
      <c r="BB86" s="478"/>
    </row>
    <row r="87" spans="1:54" ht="15.75" customHeight="1">
      <c r="A87" s="305"/>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478"/>
      <c r="AF87" s="478"/>
      <c r="AG87" s="478"/>
      <c r="AH87" s="478"/>
      <c r="AI87" s="478"/>
      <c r="AJ87" s="478"/>
      <c r="AK87" s="478"/>
      <c r="AL87" s="478"/>
      <c r="AM87" s="478"/>
      <c r="AN87" s="478"/>
      <c r="AO87" s="478"/>
      <c r="AP87" s="478"/>
      <c r="AQ87" s="478"/>
      <c r="AR87" s="478"/>
      <c r="AS87" s="478"/>
      <c r="AT87" s="478"/>
      <c r="AU87" s="478"/>
      <c r="AV87" s="478"/>
      <c r="AW87" s="478"/>
      <c r="AX87" s="478"/>
      <c r="AY87" s="478"/>
      <c r="AZ87" s="478"/>
      <c r="BA87" s="478"/>
      <c r="BB87" s="478"/>
    </row>
    <row r="88" spans="1:54" ht="15.75" customHeight="1">
      <c r="A88" s="680" t="s">
        <v>404</v>
      </c>
      <c r="B88" s="183"/>
      <c r="C88" s="448"/>
      <c r="D88" s="434"/>
      <c r="E88" s="434"/>
      <c r="F88" s="434"/>
      <c r="G88" s="434"/>
      <c r="H88" s="434"/>
      <c r="I88" s="434"/>
      <c r="J88" s="434"/>
      <c r="K88" s="434"/>
      <c r="L88" s="449"/>
      <c r="M88" s="444"/>
      <c r="N88" s="183"/>
      <c r="O88" s="183"/>
      <c r="P88" s="183"/>
      <c r="Q88" s="183"/>
      <c r="R88" s="183"/>
      <c r="S88" s="183"/>
      <c r="T88" s="183"/>
      <c r="U88" s="183"/>
      <c r="V88" s="183"/>
      <c r="W88" s="183"/>
      <c r="X88" s="183"/>
      <c r="Y88" s="183"/>
      <c r="Z88" s="183"/>
      <c r="AA88" s="183"/>
      <c r="AB88" s="183"/>
      <c r="AC88" s="183"/>
      <c r="AD88" s="183"/>
      <c r="AE88" s="478"/>
      <c r="AF88" s="478"/>
      <c r="AG88" s="478"/>
      <c r="AH88" s="478"/>
      <c r="AI88" s="478"/>
      <c r="AJ88" s="478"/>
      <c r="AK88" s="478"/>
      <c r="AL88" s="478"/>
      <c r="AM88" s="478"/>
      <c r="AN88" s="478"/>
      <c r="AO88" s="478"/>
      <c r="AP88" s="478"/>
      <c r="AQ88" s="478"/>
      <c r="AR88" s="478"/>
      <c r="AS88" s="478"/>
      <c r="AT88" s="478"/>
      <c r="AU88" s="478"/>
      <c r="AV88" s="478"/>
      <c r="AW88" s="478"/>
      <c r="AX88" s="478"/>
      <c r="AY88" s="478"/>
      <c r="AZ88" s="478"/>
      <c r="BA88" s="478"/>
      <c r="BB88" s="478"/>
    </row>
    <row r="89" spans="1:54" ht="15" customHeight="1">
      <c r="A89" s="305" t="s">
        <v>405</v>
      </c>
      <c r="B89" s="305" t="s">
        <v>406</v>
      </c>
      <c r="C89" s="305" t="s">
        <v>407</v>
      </c>
      <c r="D89" s="305" t="s">
        <v>408</v>
      </c>
      <c r="E89" s="305" t="s">
        <v>409</v>
      </c>
      <c r="F89" s="305" t="s">
        <v>410</v>
      </c>
      <c r="G89" s="305" t="s">
        <v>389</v>
      </c>
      <c r="H89" s="800" t="s">
        <v>390</v>
      </c>
      <c r="I89" s="715"/>
      <c r="J89" s="799" t="s">
        <v>322</v>
      </c>
      <c r="K89" s="713"/>
      <c r="L89" s="183"/>
      <c r="M89" s="183"/>
      <c r="N89" s="183"/>
      <c r="O89" s="183"/>
      <c r="P89" s="450"/>
      <c r="Q89" s="305"/>
      <c r="R89" s="183"/>
      <c r="S89" s="451"/>
      <c r="T89" s="183"/>
      <c r="U89" s="183"/>
      <c r="V89" s="183"/>
      <c r="W89" s="165">
        <f>SUM(F90:F103)</f>
        <v>0</v>
      </c>
      <c r="X89" s="183"/>
      <c r="Y89" s="183"/>
      <c r="Z89" s="183"/>
      <c r="AA89" s="183"/>
      <c r="AB89" s="183"/>
      <c r="AC89" s="478"/>
      <c r="AD89" s="478"/>
      <c r="AE89" s="478"/>
      <c r="AF89" s="478"/>
      <c r="AG89" s="478"/>
      <c r="AH89" s="478"/>
      <c r="AI89" s="478"/>
      <c r="AJ89" s="478"/>
      <c r="AK89" s="478"/>
      <c r="AL89" s="478"/>
      <c r="AM89" s="478"/>
      <c r="AN89" s="478"/>
      <c r="AO89" s="478"/>
      <c r="AP89" s="478"/>
      <c r="AQ89" s="478"/>
      <c r="AR89" s="478"/>
      <c r="AS89" s="478"/>
      <c r="AT89" s="478"/>
      <c r="AU89" s="478"/>
      <c r="AV89" s="478"/>
      <c r="AW89" s="478"/>
      <c r="AX89" s="478"/>
      <c r="AY89" s="478"/>
      <c r="AZ89" s="478"/>
      <c r="BA89" s="478"/>
      <c r="BB89" s="478"/>
    </row>
    <row r="90" spans="1:54" ht="14.25" customHeight="1">
      <c r="A90" s="183"/>
      <c r="B90" s="183"/>
      <c r="C90" s="352">
        <v>0</v>
      </c>
      <c r="D90" s="452"/>
      <c r="E90" s="266"/>
      <c r="F90" s="352">
        <v>0</v>
      </c>
      <c r="G90" s="452"/>
      <c r="H90" s="716" t="s">
        <v>1738</v>
      </c>
      <c r="I90" s="699"/>
      <c r="J90" s="801" t="s">
        <v>413</v>
      </c>
      <c r="K90" s="713"/>
      <c r="L90" s="183"/>
      <c r="M90" s="183"/>
      <c r="N90" s="183"/>
      <c r="O90" s="183"/>
      <c r="P90" s="183"/>
      <c r="Q90" s="353"/>
      <c r="R90" s="183"/>
      <c r="S90" s="183"/>
      <c r="T90" s="183"/>
      <c r="U90" s="183"/>
      <c r="V90" s="183"/>
      <c r="W90" s="183"/>
      <c r="X90" s="183"/>
      <c r="Y90" s="183"/>
      <c r="Z90" s="183"/>
      <c r="AA90" s="183"/>
      <c r="AB90" s="183"/>
      <c r="AC90" s="478"/>
      <c r="AD90" s="478"/>
      <c r="AE90" s="478"/>
      <c r="AF90" s="478"/>
      <c r="AG90" s="478"/>
      <c r="AH90" s="478"/>
      <c r="AI90" s="478"/>
      <c r="AJ90" s="478"/>
      <c r="AK90" s="478"/>
      <c r="AL90" s="478"/>
      <c r="AM90" s="478"/>
      <c r="AN90" s="478"/>
      <c r="AO90" s="478"/>
      <c r="AP90" s="478"/>
      <c r="AQ90" s="478"/>
      <c r="AR90" s="478"/>
      <c r="AS90" s="478"/>
      <c r="AT90" s="478"/>
      <c r="AU90" s="478"/>
      <c r="AV90" s="478"/>
      <c r="AW90" s="478"/>
      <c r="AX90" s="478"/>
      <c r="AY90" s="478"/>
      <c r="AZ90" s="478"/>
      <c r="BA90" s="478"/>
      <c r="BB90" s="478"/>
    </row>
    <row r="91" spans="1:54" ht="15.75" customHeight="1">
      <c r="A91" s="183"/>
      <c r="B91" s="183"/>
      <c r="C91" s="352">
        <v>0</v>
      </c>
      <c r="D91" s="452"/>
      <c r="E91" s="266"/>
      <c r="F91" s="352">
        <v>0</v>
      </c>
      <c r="G91" s="452"/>
      <c r="H91" s="699"/>
      <c r="I91" s="699"/>
      <c r="J91" s="719"/>
      <c r="K91" s="720"/>
      <c r="L91" s="183"/>
      <c r="M91" s="183"/>
      <c r="N91" s="183"/>
      <c r="O91" s="183"/>
      <c r="P91" s="183"/>
      <c r="Q91" s="183"/>
      <c r="R91" s="183"/>
      <c r="S91" s="183"/>
      <c r="T91" s="183"/>
      <c r="U91" s="183"/>
      <c r="V91" s="183"/>
      <c r="W91" s="183"/>
      <c r="X91" s="183"/>
      <c r="Y91" s="183"/>
      <c r="Z91" s="183"/>
      <c r="AA91" s="183"/>
      <c r="AB91" s="183"/>
      <c r="AC91" s="478"/>
      <c r="AD91" s="478"/>
      <c r="AE91" s="478"/>
      <c r="AF91" s="478"/>
      <c r="AG91" s="478"/>
      <c r="AH91" s="478"/>
      <c r="AI91" s="478"/>
      <c r="AJ91" s="478"/>
      <c r="AK91" s="478"/>
      <c r="AL91" s="478"/>
      <c r="AM91" s="478"/>
      <c r="AN91" s="478"/>
      <c r="AO91" s="478"/>
      <c r="AP91" s="478"/>
      <c r="AQ91" s="478"/>
      <c r="AR91" s="478"/>
      <c r="AS91" s="478"/>
      <c r="AT91" s="478"/>
      <c r="AU91" s="478"/>
      <c r="AV91" s="478"/>
      <c r="AW91" s="478"/>
      <c r="AX91" s="478"/>
      <c r="AY91" s="478"/>
      <c r="AZ91" s="478"/>
      <c r="BA91" s="478"/>
      <c r="BB91" s="478"/>
    </row>
    <row r="92" spans="1:54" ht="15.75" customHeight="1">
      <c r="A92" s="183"/>
      <c r="B92" s="183"/>
      <c r="C92" s="352">
        <v>0</v>
      </c>
      <c r="D92" s="452"/>
      <c r="E92" s="266"/>
      <c r="F92" s="352">
        <v>0</v>
      </c>
      <c r="G92" s="452"/>
      <c r="H92" s="699"/>
      <c r="I92" s="699"/>
      <c r="J92" s="719"/>
      <c r="K92" s="720"/>
      <c r="L92" s="183"/>
      <c r="M92" s="183"/>
      <c r="N92" s="183"/>
      <c r="O92" s="183"/>
      <c r="P92" s="183"/>
      <c r="Q92" s="183"/>
      <c r="R92" s="183"/>
      <c r="S92" s="183"/>
      <c r="T92" s="183"/>
      <c r="U92" s="183"/>
      <c r="V92" s="183"/>
      <c r="W92" s="183"/>
      <c r="X92" s="183"/>
      <c r="Y92" s="183"/>
      <c r="Z92" s="183"/>
      <c r="AA92" s="183"/>
      <c r="AB92" s="183"/>
      <c r="AC92" s="478"/>
      <c r="AD92" s="478"/>
      <c r="AE92" s="478"/>
      <c r="AF92" s="478"/>
      <c r="AG92" s="478"/>
      <c r="AH92" s="478"/>
      <c r="AI92" s="478"/>
      <c r="AJ92" s="478"/>
      <c r="AK92" s="478"/>
      <c r="AL92" s="478"/>
      <c r="AM92" s="478"/>
      <c r="AN92" s="478"/>
      <c r="AO92" s="478"/>
      <c r="AP92" s="478"/>
      <c r="AQ92" s="478"/>
      <c r="AR92" s="478"/>
      <c r="AS92" s="478"/>
      <c r="AT92" s="478"/>
      <c r="AU92" s="478"/>
      <c r="AV92" s="478"/>
      <c r="AW92" s="478"/>
      <c r="AX92" s="478"/>
      <c r="AY92" s="478"/>
      <c r="AZ92" s="478"/>
      <c r="BA92" s="478"/>
      <c r="BB92" s="478"/>
    </row>
    <row r="93" spans="1:54" ht="15.75" customHeight="1">
      <c r="A93" s="183"/>
      <c r="B93" s="183"/>
      <c r="C93" s="352">
        <v>0</v>
      </c>
      <c r="D93" s="452"/>
      <c r="E93" s="266"/>
      <c r="F93" s="352">
        <v>0</v>
      </c>
      <c r="G93" s="452"/>
      <c r="H93" s="699"/>
      <c r="I93" s="699"/>
      <c r="J93" s="719"/>
      <c r="K93" s="720"/>
      <c r="L93" s="183"/>
      <c r="M93" s="183"/>
      <c r="N93" s="183"/>
      <c r="O93" s="183"/>
      <c r="P93" s="183"/>
      <c r="Q93" s="183"/>
      <c r="R93" s="183"/>
      <c r="S93" s="183"/>
      <c r="T93" s="183"/>
      <c r="U93" s="183"/>
      <c r="V93" s="183"/>
      <c r="W93" s="183"/>
      <c r="X93" s="183"/>
      <c r="Y93" s="183"/>
      <c r="Z93" s="183"/>
      <c r="AA93" s="183"/>
      <c r="AB93" s="183"/>
      <c r="AC93" s="478"/>
      <c r="AD93" s="478"/>
      <c r="AE93" s="478"/>
      <c r="AF93" s="478"/>
      <c r="AG93" s="478"/>
      <c r="AH93" s="478"/>
      <c r="AI93" s="478"/>
      <c r="AJ93" s="478"/>
      <c r="AK93" s="478"/>
      <c r="AL93" s="478"/>
      <c r="AM93" s="478"/>
      <c r="AN93" s="478"/>
      <c r="AO93" s="478"/>
      <c r="AP93" s="478"/>
      <c r="AQ93" s="478"/>
      <c r="AR93" s="478"/>
      <c r="AS93" s="478"/>
      <c r="AT93" s="478"/>
      <c r="AU93" s="478"/>
      <c r="AV93" s="478"/>
      <c r="AW93" s="478"/>
      <c r="AX93" s="478"/>
      <c r="AY93" s="478"/>
      <c r="AZ93" s="478"/>
      <c r="BA93" s="478"/>
      <c r="BB93" s="478"/>
    </row>
    <row r="94" spans="1:54" ht="15.75" customHeight="1">
      <c r="A94" s="183"/>
      <c r="B94" s="183"/>
      <c r="C94" s="352">
        <v>0</v>
      </c>
      <c r="D94" s="452"/>
      <c r="E94" s="266"/>
      <c r="F94" s="352">
        <v>0</v>
      </c>
      <c r="G94" s="452"/>
      <c r="H94" s="699"/>
      <c r="I94" s="699"/>
      <c r="J94" s="719"/>
      <c r="K94" s="720"/>
      <c r="L94" s="183"/>
      <c r="M94" s="183"/>
      <c r="N94" s="183"/>
      <c r="O94" s="183"/>
      <c r="P94" s="183"/>
      <c r="Q94" s="183"/>
      <c r="R94" s="183"/>
      <c r="S94" s="183"/>
      <c r="T94" s="183"/>
      <c r="U94" s="183"/>
      <c r="V94" s="183"/>
      <c r="W94" s="183"/>
      <c r="X94" s="183"/>
      <c r="Y94" s="183"/>
      <c r="Z94" s="183"/>
      <c r="AA94" s="183"/>
      <c r="AB94" s="183"/>
      <c r="AC94" s="478"/>
      <c r="AD94" s="478"/>
      <c r="AE94" s="478"/>
      <c r="AF94" s="478"/>
      <c r="AG94" s="478"/>
      <c r="AH94" s="478"/>
      <c r="AI94" s="478"/>
      <c r="AJ94" s="478"/>
      <c r="AK94" s="478"/>
      <c r="AL94" s="478"/>
      <c r="AM94" s="478"/>
      <c r="AN94" s="478"/>
      <c r="AO94" s="478"/>
      <c r="AP94" s="478"/>
      <c r="AQ94" s="478"/>
      <c r="AR94" s="478"/>
      <c r="AS94" s="478"/>
      <c r="AT94" s="478"/>
      <c r="AU94" s="478"/>
      <c r="AV94" s="478"/>
      <c r="AW94" s="478"/>
      <c r="AX94" s="478"/>
      <c r="AY94" s="478"/>
      <c r="AZ94" s="478"/>
      <c r="BA94" s="478"/>
      <c r="BB94" s="478"/>
    </row>
    <row r="95" spans="1:54" ht="15.75" customHeight="1">
      <c r="A95" s="183"/>
      <c r="B95" s="183"/>
      <c r="C95" s="352">
        <v>0</v>
      </c>
      <c r="D95" s="452"/>
      <c r="E95" s="266"/>
      <c r="F95" s="352">
        <v>0</v>
      </c>
      <c r="G95" s="452"/>
      <c r="H95" s="699"/>
      <c r="I95" s="699"/>
      <c r="J95" s="719"/>
      <c r="K95" s="720"/>
      <c r="L95" s="183"/>
      <c r="M95" s="183"/>
      <c r="N95" s="183"/>
      <c r="O95" s="183"/>
      <c r="P95" s="183"/>
      <c r="Q95" s="183"/>
      <c r="R95" s="183"/>
      <c r="S95" s="183"/>
      <c r="T95" s="183"/>
      <c r="U95" s="183"/>
      <c r="V95" s="183"/>
      <c r="W95" s="183"/>
      <c r="X95" s="183"/>
      <c r="Y95" s="183"/>
      <c r="Z95" s="183"/>
      <c r="AA95" s="183"/>
      <c r="AB95" s="183"/>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478"/>
      <c r="AY95" s="478"/>
      <c r="AZ95" s="478"/>
      <c r="BA95" s="478"/>
      <c r="BB95" s="478"/>
    </row>
    <row r="96" spans="1:54" ht="15.75" customHeight="1">
      <c r="A96" s="183"/>
      <c r="B96" s="183"/>
      <c r="C96" s="352">
        <v>0</v>
      </c>
      <c r="D96" s="452"/>
      <c r="E96" s="266"/>
      <c r="F96" s="352">
        <v>0</v>
      </c>
      <c r="G96" s="452"/>
      <c r="H96" s="699"/>
      <c r="I96" s="699"/>
      <c r="J96" s="719"/>
      <c r="K96" s="720"/>
      <c r="L96" s="183"/>
      <c r="M96" s="183"/>
      <c r="N96" s="183"/>
      <c r="O96" s="183"/>
      <c r="P96" s="183"/>
      <c r="Q96" s="183"/>
      <c r="R96" s="183"/>
      <c r="S96" s="183"/>
      <c r="T96" s="183"/>
      <c r="U96" s="183"/>
      <c r="V96" s="183"/>
      <c r="W96" s="183"/>
      <c r="X96" s="183"/>
      <c r="Y96" s="183"/>
      <c r="Z96" s="183"/>
      <c r="AA96" s="183"/>
      <c r="AB96" s="183"/>
      <c r="AC96" s="478"/>
      <c r="AD96" s="478"/>
      <c r="AE96" s="478"/>
      <c r="AF96" s="478"/>
      <c r="AG96" s="478"/>
      <c r="AH96" s="478"/>
      <c r="AI96" s="478"/>
      <c r="AJ96" s="478"/>
      <c r="AK96" s="478"/>
      <c r="AL96" s="478"/>
      <c r="AM96" s="478"/>
      <c r="AN96" s="478"/>
      <c r="AO96" s="478"/>
      <c r="AP96" s="478"/>
      <c r="AQ96" s="478"/>
      <c r="AR96" s="478"/>
      <c r="AS96" s="478"/>
      <c r="AT96" s="478"/>
      <c r="AU96" s="478"/>
      <c r="AV96" s="478"/>
      <c r="AW96" s="478"/>
      <c r="AX96" s="478"/>
      <c r="AY96" s="478"/>
      <c r="AZ96" s="478"/>
      <c r="BA96" s="478"/>
      <c r="BB96" s="478"/>
    </row>
    <row r="97" spans="1:54" ht="15.75" customHeight="1">
      <c r="A97" s="183"/>
      <c r="B97" s="183"/>
      <c r="C97" s="352">
        <v>0</v>
      </c>
      <c r="D97" s="452"/>
      <c r="E97" s="266"/>
      <c r="F97" s="352">
        <v>0</v>
      </c>
      <c r="G97" s="452"/>
      <c r="H97" s="699"/>
      <c r="I97" s="699"/>
      <c r="J97" s="719"/>
      <c r="K97" s="720"/>
      <c r="L97" s="183"/>
      <c r="M97" s="183"/>
      <c r="N97" s="183"/>
      <c r="O97" s="183"/>
      <c r="P97" s="183"/>
      <c r="Q97" s="183"/>
      <c r="R97" s="183"/>
      <c r="S97" s="183"/>
      <c r="T97" s="183"/>
      <c r="U97" s="183"/>
      <c r="V97" s="183"/>
      <c r="W97" s="183"/>
      <c r="X97" s="183"/>
      <c r="Y97" s="183"/>
      <c r="Z97" s="183"/>
      <c r="AA97" s="183"/>
      <c r="AB97" s="183"/>
      <c r="AC97" s="478"/>
      <c r="AD97" s="478"/>
      <c r="AE97" s="478"/>
      <c r="AF97" s="478"/>
      <c r="AG97" s="478"/>
      <c r="AH97" s="478"/>
      <c r="AI97" s="478"/>
      <c r="AJ97" s="478"/>
      <c r="AK97" s="478"/>
      <c r="AL97" s="478"/>
      <c r="AM97" s="478"/>
      <c r="AN97" s="478"/>
      <c r="AO97" s="478"/>
      <c r="AP97" s="478"/>
      <c r="AQ97" s="478"/>
      <c r="AR97" s="478"/>
      <c r="AS97" s="478"/>
      <c r="AT97" s="478"/>
      <c r="AU97" s="478"/>
      <c r="AV97" s="478"/>
      <c r="AW97" s="478"/>
      <c r="AX97" s="478"/>
      <c r="AY97" s="478"/>
      <c r="AZ97" s="478"/>
      <c r="BA97" s="478"/>
      <c r="BB97" s="478"/>
    </row>
    <row r="98" spans="1:54" ht="15.75" customHeight="1">
      <c r="A98" s="183"/>
      <c r="B98" s="183"/>
      <c r="C98" s="352">
        <v>0</v>
      </c>
      <c r="D98" s="452"/>
      <c r="E98" s="266"/>
      <c r="F98" s="352">
        <v>0</v>
      </c>
      <c r="G98" s="452"/>
      <c r="H98" s="699"/>
      <c r="I98" s="699"/>
      <c r="J98" s="719"/>
      <c r="K98" s="720"/>
      <c r="L98" s="183"/>
      <c r="M98" s="183"/>
      <c r="N98" s="183"/>
      <c r="O98" s="183"/>
      <c r="P98" s="183"/>
      <c r="Q98" s="183"/>
      <c r="R98" s="183"/>
      <c r="S98" s="183"/>
      <c r="T98" s="183"/>
      <c r="U98" s="183"/>
      <c r="V98" s="183"/>
      <c r="W98" s="183"/>
      <c r="X98" s="183"/>
      <c r="Y98" s="183"/>
      <c r="Z98" s="183"/>
      <c r="AA98" s="183"/>
      <c r="AB98" s="183"/>
      <c r="AC98" s="478"/>
      <c r="AD98" s="478"/>
      <c r="AE98" s="478"/>
      <c r="AF98" s="478"/>
      <c r="AG98" s="478"/>
      <c r="AH98" s="478"/>
      <c r="AI98" s="478"/>
      <c r="AJ98" s="478"/>
      <c r="AK98" s="478"/>
      <c r="AL98" s="478"/>
      <c r="AM98" s="478"/>
      <c r="AN98" s="478"/>
      <c r="AO98" s="478"/>
      <c r="AP98" s="478"/>
      <c r="AQ98" s="478"/>
      <c r="AR98" s="478"/>
      <c r="AS98" s="478"/>
      <c r="AT98" s="478"/>
      <c r="AU98" s="478"/>
      <c r="AV98" s="478"/>
      <c r="AW98" s="478"/>
      <c r="AX98" s="478"/>
      <c r="AY98" s="478"/>
      <c r="AZ98" s="478"/>
      <c r="BA98" s="478"/>
      <c r="BB98" s="478"/>
    </row>
    <row r="99" spans="1:54" ht="15.75" customHeight="1">
      <c r="A99" s="183"/>
      <c r="B99" s="183"/>
      <c r="C99" s="352">
        <v>0</v>
      </c>
      <c r="D99" s="452"/>
      <c r="E99" s="266"/>
      <c r="F99" s="352">
        <v>0</v>
      </c>
      <c r="G99" s="452"/>
      <c r="H99" s="699"/>
      <c r="I99" s="699"/>
      <c r="J99" s="719"/>
      <c r="K99" s="720"/>
      <c r="L99" s="183"/>
      <c r="M99" s="183"/>
      <c r="N99" s="183"/>
      <c r="O99" s="183"/>
      <c r="P99" s="183"/>
      <c r="Q99" s="183"/>
      <c r="R99" s="183"/>
      <c r="S99" s="183"/>
      <c r="T99" s="183"/>
      <c r="U99" s="183"/>
      <c r="V99" s="183"/>
      <c r="W99" s="183"/>
      <c r="X99" s="183"/>
      <c r="Y99" s="183"/>
      <c r="Z99" s="183"/>
      <c r="AA99" s="183"/>
      <c r="AB99" s="183"/>
      <c r="AC99" s="478"/>
      <c r="AD99" s="478"/>
      <c r="AE99" s="478"/>
      <c r="AF99" s="478"/>
      <c r="AG99" s="478"/>
      <c r="AH99" s="478"/>
      <c r="AI99" s="478"/>
      <c r="AJ99" s="478"/>
      <c r="AK99" s="478"/>
      <c r="AL99" s="478"/>
      <c r="AM99" s="478"/>
      <c r="AN99" s="478"/>
      <c r="AO99" s="478"/>
      <c r="AP99" s="478"/>
      <c r="AQ99" s="478"/>
      <c r="AR99" s="478"/>
      <c r="AS99" s="478"/>
      <c r="AT99" s="478"/>
      <c r="AU99" s="478"/>
      <c r="AV99" s="478"/>
      <c r="AW99" s="478"/>
      <c r="AX99" s="478"/>
      <c r="AY99" s="478"/>
      <c r="AZ99" s="478"/>
      <c r="BA99" s="478"/>
      <c r="BB99" s="478"/>
    </row>
    <row r="100" spans="1:54" ht="15.75" customHeight="1">
      <c r="A100" s="183"/>
      <c r="B100" s="183"/>
      <c r="C100" s="352">
        <v>0</v>
      </c>
      <c r="D100" s="452"/>
      <c r="E100" s="266"/>
      <c r="F100" s="352">
        <v>0</v>
      </c>
      <c r="G100" s="452"/>
      <c r="H100" s="699"/>
      <c r="I100" s="699"/>
      <c r="J100" s="719"/>
      <c r="K100" s="720"/>
      <c r="L100" s="183"/>
      <c r="M100" s="183"/>
      <c r="N100" s="183"/>
      <c r="O100" s="183"/>
      <c r="P100" s="183"/>
      <c r="Q100" s="183"/>
      <c r="R100" s="183"/>
      <c r="S100" s="183"/>
      <c r="T100" s="183"/>
      <c r="U100" s="183"/>
      <c r="V100" s="183"/>
      <c r="W100" s="183"/>
      <c r="X100" s="183"/>
      <c r="Y100" s="183"/>
      <c r="Z100" s="183"/>
      <c r="AA100" s="183"/>
      <c r="AB100" s="183"/>
      <c r="AC100" s="478"/>
      <c r="AD100" s="478"/>
      <c r="AE100" s="478"/>
      <c r="AF100" s="478"/>
      <c r="AG100" s="478"/>
      <c r="AH100" s="478"/>
      <c r="AI100" s="478"/>
      <c r="AJ100" s="478"/>
      <c r="AK100" s="478"/>
      <c r="AL100" s="478"/>
      <c r="AM100" s="478"/>
      <c r="AN100" s="478"/>
      <c r="AO100" s="478"/>
      <c r="AP100" s="478"/>
      <c r="AQ100" s="478"/>
      <c r="AR100" s="478"/>
      <c r="AS100" s="478"/>
      <c r="AT100" s="478"/>
      <c r="AU100" s="478"/>
      <c r="AV100" s="478"/>
      <c r="AW100" s="478"/>
      <c r="AX100" s="478"/>
      <c r="AY100" s="478"/>
      <c r="AZ100" s="478"/>
      <c r="BA100" s="478"/>
      <c r="BB100" s="478"/>
    </row>
    <row r="101" spans="1:54" ht="15.75" customHeight="1">
      <c r="A101" s="183"/>
      <c r="B101" s="183"/>
      <c r="C101" s="352">
        <v>0</v>
      </c>
      <c r="D101" s="452"/>
      <c r="E101" s="266"/>
      <c r="F101" s="352">
        <v>0</v>
      </c>
      <c r="G101" s="452"/>
      <c r="H101" s="699"/>
      <c r="I101" s="699"/>
      <c r="J101" s="719"/>
      <c r="K101" s="720"/>
      <c r="L101" s="183"/>
      <c r="M101" s="183"/>
      <c r="N101" s="183"/>
      <c r="O101" s="183"/>
      <c r="P101" s="183"/>
      <c r="Q101" s="183"/>
      <c r="R101" s="183"/>
      <c r="S101" s="183"/>
      <c r="T101" s="183"/>
      <c r="U101" s="183"/>
      <c r="V101" s="183"/>
      <c r="W101" s="183"/>
      <c r="X101" s="183"/>
      <c r="Y101" s="183"/>
      <c r="Z101" s="183"/>
      <c r="AA101" s="183"/>
      <c r="AB101" s="183"/>
      <c r="AC101" s="478"/>
      <c r="AD101" s="478"/>
      <c r="AE101" s="478"/>
      <c r="AF101" s="478"/>
      <c r="AG101" s="478"/>
      <c r="AH101" s="478"/>
      <c r="AI101" s="478"/>
      <c r="AJ101" s="478"/>
      <c r="AK101" s="478"/>
      <c r="AL101" s="478"/>
      <c r="AM101" s="478"/>
      <c r="AN101" s="478"/>
      <c r="AO101" s="478"/>
      <c r="AP101" s="478"/>
      <c r="AQ101" s="478"/>
      <c r="AR101" s="478"/>
      <c r="AS101" s="478"/>
      <c r="AT101" s="478"/>
      <c r="AU101" s="478"/>
      <c r="AV101" s="478"/>
      <c r="AW101" s="478"/>
      <c r="AX101" s="478"/>
      <c r="AY101" s="478"/>
      <c r="AZ101" s="478"/>
      <c r="BA101" s="478"/>
      <c r="BB101" s="478"/>
    </row>
    <row r="102" spans="1:54" ht="15.75" customHeight="1">
      <c r="A102" s="183"/>
      <c r="B102" s="183"/>
      <c r="C102" s="352">
        <v>0</v>
      </c>
      <c r="D102" s="452"/>
      <c r="E102" s="266"/>
      <c r="F102" s="352">
        <v>0</v>
      </c>
      <c r="G102" s="452"/>
      <c r="H102" s="699"/>
      <c r="I102" s="699"/>
      <c r="J102" s="719"/>
      <c r="K102" s="720"/>
      <c r="L102" s="183"/>
      <c r="M102" s="183"/>
      <c r="N102" s="183"/>
      <c r="O102" s="183"/>
      <c r="P102" s="183"/>
      <c r="Q102" s="183"/>
      <c r="R102" s="183"/>
      <c r="S102" s="183"/>
      <c r="T102" s="183"/>
      <c r="U102" s="183"/>
      <c r="V102" s="183"/>
      <c r="W102" s="183"/>
      <c r="X102" s="183"/>
      <c r="Y102" s="183"/>
      <c r="Z102" s="183"/>
      <c r="AA102" s="183"/>
      <c r="AB102" s="183"/>
      <c r="AC102" s="478"/>
      <c r="AD102" s="478"/>
      <c r="AE102" s="478"/>
      <c r="AF102" s="478"/>
      <c r="AG102" s="478"/>
      <c r="AH102" s="478"/>
      <c r="AI102" s="478"/>
      <c r="AJ102" s="478"/>
      <c r="AK102" s="478"/>
      <c r="AL102" s="478"/>
      <c r="AM102" s="478"/>
      <c r="AN102" s="478"/>
      <c r="AO102" s="478"/>
      <c r="AP102" s="478"/>
      <c r="AQ102" s="478"/>
      <c r="AR102" s="478"/>
      <c r="AS102" s="478"/>
      <c r="AT102" s="478"/>
      <c r="AU102" s="478"/>
      <c r="AV102" s="478"/>
      <c r="AW102" s="478"/>
      <c r="AX102" s="478"/>
      <c r="AY102" s="478"/>
      <c r="AZ102" s="478"/>
      <c r="BA102" s="478"/>
      <c r="BB102" s="478"/>
    </row>
    <row r="103" spans="1:54" ht="15.75" customHeight="1">
      <c r="A103" s="183"/>
      <c r="B103" s="183"/>
      <c r="C103" s="352">
        <v>0</v>
      </c>
      <c r="D103" s="452"/>
      <c r="E103" s="266"/>
      <c r="F103" s="352">
        <v>0</v>
      </c>
      <c r="G103" s="452"/>
      <c r="H103" s="717"/>
      <c r="I103" s="717"/>
      <c r="J103" s="721"/>
      <c r="K103" s="722"/>
      <c r="L103" s="183"/>
      <c r="M103" s="183"/>
      <c r="N103" s="183"/>
      <c r="O103" s="183"/>
      <c r="P103" s="183"/>
      <c r="Q103" s="183"/>
      <c r="R103" s="183"/>
      <c r="S103" s="183"/>
      <c r="T103" s="183"/>
      <c r="U103" s="183"/>
      <c r="V103" s="183"/>
      <c r="W103" s="183"/>
      <c r="X103" s="183"/>
      <c r="Y103" s="183"/>
      <c r="Z103" s="183"/>
      <c r="AA103" s="183"/>
      <c r="AB103" s="183"/>
      <c r="AC103" s="478"/>
      <c r="AD103" s="478"/>
      <c r="AE103" s="478"/>
      <c r="AF103" s="478"/>
      <c r="AG103" s="478"/>
      <c r="AH103" s="478"/>
      <c r="AI103" s="478"/>
      <c r="AJ103" s="478"/>
      <c r="AK103" s="478"/>
      <c r="AL103" s="478"/>
      <c r="AM103" s="478"/>
      <c r="AN103" s="478"/>
      <c r="AO103" s="478"/>
      <c r="AP103" s="478"/>
      <c r="AQ103" s="478"/>
      <c r="AR103" s="478"/>
      <c r="AS103" s="478"/>
      <c r="AT103" s="478"/>
      <c r="AU103" s="478"/>
      <c r="AV103" s="478"/>
      <c r="AW103" s="478"/>
      <c r="AX103" s="478"/>
      <c r="AY103" s="478"/>
      <c r="AZ103" s="478"/>
      <c r="BA103" s="478"/>
      <c r="BB103" s="478"/>
    </row>
    <row r="104" spans="1:54" ht="15.75" customHeight="1">
      <c r="A104" s="305"/>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c r="AC104" s="183"/>
      <c r="AD104" s="183"/>
      <c r="AE104" s="478"/>
      <c r="AF104" s="478"/>
      <c r="AG104" s="478"/>
      <c r="AH104" s="478"/>
      <c r="AI104" s="478"/>
      <c r="AJ104" s="478"/>
      <c r="AK104" s="478"/>
      <c r="AL104" s="478"/>
      <c r="AM104" s="478"/>
      <c r="AN104" s="478"/>
      <c r="AO104" s="478"/>
      <c r="AP104" s="478"/>
      <c r="AQ104" s="478"/>
      <c r="AR104" s="478"/>
      <c r="AS104" s="478"/>
      <c r="AT104" s="478"/>
      <c r="AU104" s="478"/>
      <c r="AV104" s="478"/>
      <c r="AW104" s="478"/>
      <c r="AX104" s="478"/>
      <c r="AY104" s="478"/>
      <c r="AZ104" s="478"/>
      <c r="BA104" s="478"/>
      <c r="BB104" s="478"/>
    </row>
    <row r="105" spans="1:54" ht="15.75" customHeight="1">
      <c r="A105" s="305"/>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478"/>
      <c r="AF105" s="478"/>
      <c r="AG105" s="478"/>
      <c r="AH105" s="478"/>
      <c r="AI105" s="478"/>
      <c r="AJ105" s="478"/>
      <c r="AK105" s="478"/>
      <c r="AL105" s="478"/>
      <c r="AM105" s="478"/>
      <c r="AN105" s="478"/>
      <c r="AO105" s="478"/>
      <c r="AP105" s="478"/>
      <c r="AQ105" s="478"/>
      <c r="AR105" s="478"/>
      <c r="AS105" s="478"/>
      <c r="AT105" s="478"/>
      <c r="AU105" s="478"/>
      <c r="AV105" s="478"/>
      <c r="AW105" s="478"/>
      <c r="AX105" s="478"/>
      <c r="AY105" s="478"/>
      <c r="AZ105" s="478"/>
      <c r="BA105" s="478"/>
      <c r="BB105" s="478"/>
    </row>
    <row r="106" spans="1:54" ht="15.75" customHeight="1">
      <c r="A106" s="305"/>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478"/>
      <c r="AF106" s="478"/>
      <c r="AG106" s="478"/>
      <c r="AH106" s="478"/>
      <c r="AI106" s="478"/>
      <c r="AJ106" s="478"/>
      <c r="AK106" s="478"/>
      <c r="AL106" s="478"/>
      <c r="AM106" s="478"/>
      <c r="AN106" s="478"/>
      <c r="AO106" s="478"/>
      <c r="AP106" s="478"/>
      <c r="AQ106" s="478"/>
      <c r="AR106" s="478"/>
      <c r="AS106" s="478"/>
      <c r="AT106" s="478"/>
      <c r="AU106" s="478"/>
      <c r="AV106" s="478"/>
      <c r="AW106" s="478"/>
      <c r="AX106" s="478"/>
      <c r="AY106" s="478"/>
      <c r="AZ106" s="478"/>
      <c r="BA106" s="478"/>
      <c r="BB106" s="478"/>
    </row>
    <row r="107" spans="1:54" ht="15.75" customHeight="1">
      <c r="A107" s="183"/>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478"/>
      <c r="AF107" s="478"/>
      <c r="AG107" s="478"/>
      <c r="AH107" s="478"/>
      <c r="AI107" s="478"/>
      <c r="AJ107" s="478"/>
      <c r="AK107" s="478"/>
      <c r="AL107" s="478"/>
      <c r="AM107" s="478"/>
      <c r="AN107" s="478"/>
      <c r="AO107" s="478"/>
      <c r="AP107" s="478"/>
      <c r="AQ107" s="478"/>
      <c r="AR107" s="478"/>
      <c r="AS107" s="478"/>
      <c r="AT107" s="478"/>
      <c r="AU107" s="478"/>
      <c r="AV107" s="478"/>
      <c r="AW107" s="478"/>
      <c r="AX107" s="478"/>
      <c r="AY107" s="478"/>
      <c r="AZ107" s="478"/>
      <c r="BA107" s="478"/>
      <c r="BB107" s="478"/>
    </row>
    <row r="108" spans="1:54" ht="15.75" customHeight="1">
      <c r="A108" s="183"/>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c r="AC108" s="183"/>
      <c r="AD108" s="183"/>
      <c r="AE108" s="478"/>
      <c r="AF108" s="478"/>
      <c r="AG108" s="478"/>
      <c r="AH108" s="478"/>
      <c r="AI108" s="478"/>
      <c r="AJ108" s="478"/>
      <c r="AK108" s="478"/>
      <c r="AL108" s="478"/>
      <c r="AM108" s="478"/>
      <c r="AN108" s="478"/>
      <c r="AO108" s="478"/>
      <c r="AP108" s="478"/>
      <c r="AQ108" s="478"/>
      <c r="AR108" s="478"/>
      <c r="AS108" s="478"/>
      <c r="AT108" s="478"/>
      <c r="AU108" s="478"/>
      <c r="AV108" s="478"/>
      <c r="AW108" s="478"/>
      <c r="AX108" s="478"/>
      <c r="AY108" s="478"/>
      <c r="AZ108" s="478"/>
      <c r="BA108" s="478"/>
      <c r="BB108" s="478"/>
    </row>
    <row r="109" spans="1:54" ht="15.75" customHeight="1">
      <c r="A109" s="183"/>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c r="AE109" s="478"/>
      <c r="AF109" s="478"/>
      <c r="AG109" s="478"/>
      <c r="AH109" s="478"/>
      <c r="AI109" s="478"/>
      <c r="AJ109" s="478"/>
      <c r="AK109" s="478"/>
      <c r="AL109" s="478"/>
      <c r="AM109" s="478"/>
      <c r="AN109" s="478"/>
      <c r="AO109" s="478"/>
      <c r="AP109" s="478"/>
      <c r="AQ109" s="478"/>
      <c r="AR109" s="478"/>
      <c r="AS109" s="478"/>
      <c r="AT109" s="478"/>
      <c r="AU109" s="478"/>
      <c r="AV109" s="478"/>
      <c r="AW109" s="478"/>
      <c r="AX109" s="478"/>
      <c r="AY109" s="478"/>
      <c r="AZ109" s="478"/>
      <c r="BA109" s="478"/>
      <c r="BB109" s="478"/>
    </row>
    <row r="110" spans="1:54" ht="15.75" customHeight="1">
      <c r="A110" s="183"/>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183"/>
      <c r="AE110" s="478"/>
      <c r="AF110" s="478"/>
      <c r="AG110" s="478"/>
      <c r="AH110" s="478"/>
      <c r="AI110" s="478"/>
      <c r="AJ110" s="478"/>
      <c r="AK110" s="478"/>
      <c r="AL110" s="478"/>
      <c r="AM110" s="478"/>
      <c r="AN110" s="478"/>
      <c r="AO110" s="478"/>
      <c r="AP110" s="478"/>
      <c r="AQ110" s="478"/>
      <c r="AR110" s="478"/>
      <c r="AS110" s="478"/>
      <c r="AT110" s="478"/>
      <c r="AU110" s="478"/>
      <c r="AV110" s="478"/>
      <c r="AW110" s="478"/>
      <c r="AX110" s="478"/>
      <c r="AY110" s="478"/>
      <c r="AZ110" s="478"/>
      <c r="BA110" s="478"/>
      <c r="BB110" s="478"/>
    </row>
    <row r="111" spans="1:54" ht="15.75" customHeight="1">
      <c r="A111" s="183"/>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478"/>
      <c r="AF111" s="478"/>
      <c r="AG111" s="478"/>
      <c r="AH111" s="478"/>
      <c r="AI111" s="478"/>
      <c r="AJ111" s="478"/>
      <c r="AK111" s="478"/>
      <c r="AL111" s="478"/>
      <c r="AM111" s="478"/>
      <c r="AN111" s="478"/>
      <c r="AO111" s="478"/>
      <c r="AP111" s="478"/>
      <c r="AQ111" s="478"/>
      <c r="AR111" s="478"/>
      <c r="AS111" s="478"/>
      <c r="AT111" s="478"/>
      <c r="AU111" s="478"/>
      <c r="AV111" s="478"/>
      <c r="AW111" s="478"/>
      <c r="AX111" s="478"/>
      <c r="AY111" s="478"/>
      <c r="AZ111" s="478"/>
      <c r="BA111" s="478"/>
      <c r="BB111" s="478"/>
    </row>
    <row r="112" spans="1:54" ht="15.75" customHeight="1">
      <c r="A112" s="183"/>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c r="AC112" s="183"/>
      <c r="AD112" s="183"/>
      <c r="AE112" s="478"/>
      <c r="AF112" s="478"/>
      <c r="AG112" s="478"/>
      <c r="AH112" s="478"/>
      <c r="AI112" s="478"/>
      <c r="AJ112" s="478"/>
      <c r="AK112" s="478"/>
      <c r="AL112" s="478"/>
      <c r="AM112" s="478"/>
      <c r="AN112" s="478"/>
      <c r="AO112" s="478"/>
      <c r="AP112" s="478"/>
      <c r="AQ112" s="478"/>
      <c r="AR112" s="478"/>
      <c r="AS112" s="478"/>
      <c r="AT112" s="478"/>
      <c r="AU112" s="478"/>
      <c r="AV112" s="478"/>
      <c r="AW112" s="478"/>
      <c r="AX112" s="478"/>
      <c r="AY112" s="478"/>
      <c r="AZ112" s="478"/>
      <c r="BA112" s="478"/>
      <c r="BB112" s="478"/>
    </row>
    <row r="113" spans="1:54" ht="15.75" customHeight="1">
      <c r="A113" s="183"/>
      <c r="B113" s="798"/>
      <c r="C113" s="699"/>
      <c r="D113" s="699"/>
      <c r="E113" s="699"/>
      <c r="F113" s="699"/>
      <c r="G113" s="699"/>
      <c r="H113" s="699"/>
      <c r="I113" s="183"/>
      <c r="J113" s="183"/>
      <c r="K113" s="183"/>
      <c r="L113" s="183"/>
      <c r="M113" s="183"/>
      <c r="N113" s="183"/>
      <c r="O113" s="183"/>
      <c r="P113" s="798"/>
      <c r="Q113" s="699"/>
      <c r="R113" s="699"/>
      <c r="S113" s="183"/>
      <c r="T113" s="183"/>
      <c r="U113" s="183"/>
      <c r="V113" s="183"/>
      <c r="W113" s="183"/>
      <c r="X113" s="183"/>
      <c r="Y113" s="183"/>
      <c r="Z113" s="183"/>
      <c r="AA113" s="183"/>
      <c r="AB113" s="183"/>
      <c r="AC113" s="183"/>
      <c r="AD113" s="183"/>
      <c r="AE113" s="478"/>
      <c r="AF113" s="478"/>
      <c r="AG113" s="478"/>
      <c r="AH113" s="478"/>
      <c r="AI113" s="478"/>
      <c r="AJ113" s="478"/>
      <c r="AK113" s="478"/>
      <c r="AL113" s="478"/>
      <c r="AM113" s="478"/>
      <c r="AN113" s="478"/>
      <c r="AO113" s="478"/>
      <c r="AP113" s="478"/>
      <c r="AQ113" s="478"/>
      <c r="AR113" s="478"/>
      <c r="AS113" s="478"/>
      <c r="AT113" s="478"/>
      <c r="AU113" s="478"/>
      <c r="AV113" s="478"/>
      <c r="AW113" s="478"/>
      <c r="AX113" s="478"/>
      <c r="AY113" s="478"/>
      <c r="AZ113" s="478"/>
      <c r="BA113" s="478"/>
      <c r="BB113" s="478"/>
    </row>
    <row r="114" spans="1:54" ht="15.75" customHeight="1">
      <c r="A114" s="183"/>
      <c r="B114" s="183"/>
      <c r="C114" s="183"/>
      <c r="D114" s="183"/>
      <c r="E114" s="183"/>
      <c r="F114" s="183"/>
      <c r="G114" s="183"/>
      <c r="H114" s="183"/>
      <c r="I114" s="183"/>
      <c r="J114" s="183"/>
      <c r="K114" s="183"/>
      <c r="L114" s="183"/>
      <c r="M114" s="183"/>
      <c r="N114" s="183"/>
      <c r="O114" s="183"/>
      <c r="P114" s="798"/>
      <c r="Q114" s="699"/>
      <c r="R114" s="699"/>
      <c r="S114" s="183"/>
      <c r="T114" s="183"/>
      <c r="U114" s="183"/>
      <c r="V114" s="183"/>
      <c r="W114" s="183"/>
      <c r="X114" s="183"/>
      <c r="Y114" s="183"/>
      <c r="Z114" s="183"/>
      <c r="AA114" s="183"/>
      <c r="AB114" s="183"/>
      <c r="AC114" s="183"/>
      <c r="AD114" s="183"/>
      <c r="AE114" s="478"/>
      <c r="AF114" s="478"/>
      <c r="AG114" s="478"/>
      <c r="AH114" s="478"/>
      <c r="AI114" s="478"/>
      <c r="AJ114" s="478"/>
      <c r="AK114" s="478"/>
      <c r="AL114" s="478"/>
      <c r="AM114" s="478"/>
      <c r="AN114" s="478"/>
      <c r="AO114" s="478"/>
      <c r="AP114" s="478"/>
      <c r="AQ114" s="478"/>
      <c r="AR114" s="478"/>
      <c r="AS114" s="478"/>
      <c r="AT114" s="478"/>
      <c r="AU114" s="478"/>
      <c r="AV114" s="478"/>
      <c r="AW114" s="478"/>
      <c r="AX114" s="478"/>
      <c r="AY114" s="478"/>
      <c r="AZ114" s="478"/>
      <c r="BA114" s="478"/>
      <c r="BB114" s="478"/>
    </row>
    <row r="115" spans="1:54" ht="15.75" customHeight="1">
      <c r="A115" s="183"/>
      <c r="B115" s="183"/>
      <c r="C115" s="183"/>
      <c r="D115" s="183"/>
      <c r="E115" s="183"/>
      <c r="F115" s="183"/>
      <c r="G115" s="183"/>
      <c r="H115" s="183"/>
      <c r="I115" s="183"/>
      <c r="J115" s="183"/>
      <c r="K115" s="183"/>
      <c r="L115" s="183"/>
      <c r="M115" s="183"/>
      <c r="N115" s="183"/>
      <c r="O115" s="183"/>
      <c r="P115" s="798"/>
      <c r="Q115" s="699"/>
      <c r="R115" s="699"/>
      <c r="S115" s="183"/>
      <c r="T115" s="183"/>
      <c r="U115" s="183"/>
      <c r="V115" s="183"/>
      <c r="W115" s="183"/>
      <c r="X115" s="183"/>
      <c r="Y115" s="183"/>
      <c r="Z115" s="183"/>
      <c r="AA115" s="183"/>
      <c r="AB115" s="183"/>
      <c r="AC115" s="183"/>
      <c r="AD115" s="183"/>
      <c r="AE115" s="478"/>
      <c r="AF115" s="478"/>
      <c r="AG115" s="478"/>
      <c r="AH115" s="478"/>
      <c r="AI115" s="478"/>
      <c r="AJ115" s="478"/>
      <c r="AK115" s="478"/>
      <c r="AL115" s="478"/>
      <c r="AM115" s="478"/>
      <c r="AN115" s="478"/>
      <c r="AO115" s="478"/>
      <c r="AP115" s="478"/>
      <c r="AQ115" s="478"/>
      <c r="AR115" s="478"/>
      <c r="AS115" s="478"/>
      <c r="AT115" s="478"/>
      <c r="AU115" s="478"/>
      <c r="AV115" s="478"/>
      <c r="AW115" s="478"/>
      <c r="AX115" s="478"/>
      <c r="AY115" s="478"/>
      <c r="AZ115" s="478"/>
      <c r="BA115" s="478"/>
      <c r="BB115" s="478"/>
    </row>
    <row r="116" spans="1:54" ht="15.75" customHeight="1">
      <c r="A116" s="183"/>
      <c r="B116" s="183"/>
      <c r="C116" s="183"/>
      <c r="D116" s="183"/>
      <c r="E116" s="183"/>
      <c r="F116" s="183"/>
      <c r="G116" s="183"/>
      <c r="H116" s="183"/>
      <c r="I116" s="183"/>
      <c r="J116" s="183"/>
      <c r="K116" s="183"/>
      <c r="L116" s="183"/>
      <c r="M116" s="183"/>
      <c r="N116" s="183"/>
      <c r="O116" s="183"/>
      <c r="P116" s="798"/>
      <c r="Q116" s="699"/>
      <c r="R116" s="699"/>
      <c r="S116" s="183"/>
      <c r="T116" s="183"/>
      <c r="U116" s="183"/>
      <c r="V116" s="183"/>
      <c r="W116" s="183"/>
      <c r="X116" s="183"/>
      <c r="Y116" s="183"/>
      <c r="Z116" s="183"/>
      <c r="AA116" s="183"/>
      <c r="AB116" s="183"/>
      <c r="AC116" s="183"/>
      <c r="AD116" s="183"/>
      <c r="AE116" s="478"/>
      <c r="AF116" s="478"/>
      <c r="AG116" s="478"/>
      <c r="AH116" s="478"/>
      <c r="AI116" s="478"/>
      <c r="AJ116" s="478"/>
      <c r="AK116" s="478"/>
      <c r="AL116" s="478"/>
      <c r="AM116" s="478"/>
      <c r="AN116" s="478"/>
      <c r="AO116" s="478"/>
      <c r="AP116" s="478"/>
      <c r="AQ116" s="478"/>
      <c r="AR116" s="478"/>
      <c r="AS116" s="478"/>
      <c r="AT116" s="478"/>
      <c r="AU116" s="478"/>
      <c r="AV116" s="478"/>
      <c r="AW116" s="478"/>
      <c r="AX116" s="478"/>
      <c r="AY116" s="478"/>
      <c r="AZ116" s="478"/>
      <c r="BA116" s="478"/>
      <c r="BB116" s="478"/>
    </row>
    <row r="117" spans="1:54" ht="15.75" customHeight="1">
      <c r="A117" s="183"/>
      <c r="B117" s="183"/>
      <c r="C117" s="183"/>
      <c r="D117" s="183"/>
      <c r="E117" s="183"/>
      <c r="F117" s="183"/>
      <c r="G117" s="183"/>
      <c r="H117" s="183"/>
      <c r="I117" s="183"/>
      <c r="J117" s="183"/>
      <c r="K117" s="183"/>
      <c r="L117" s="183"/>
      <c r="M117" s="183"/>
      <c r="N117" s="183"/>
      <c r="O117" s="183"/>
      <c r="P117" s="798"/>
      <c r="Q117" s="699"/>
      <c r="R117" s="699"/>
      <c r="S117" s="183"/>
      <c r="T117" s="183"/>
      <c r="U117" s="183"/>
      <c r="V117" s="183"/>
      <c r="W117" s="183"/>
      <c r="X117" s="183"/>
      <c r="Y117" s="183"/>
      <c r="Z117" s="183"/>
      <c r="AA117" s="183"/>
      <c r="AB117" s="183"/>
      <c r="AC117" s="183"/>
      <c r="AD117" s="183"/>
      <c r="AE117" s="478"/>
      <c r="AF117" s="478"/>
      <c r="AG117" s="478"/>
      <c r="AH117" s="478"/>
      <c r="AI117" s="478"/>
      <c r="AJ117" s="478"/>
      <c r="AK117" s="478"/>
      <c r="AL117" s="478"/>
      <c r="AM117" s="478"/>
      <c r="AN117" s="478"/>
      <c r="AO117" s="478"/>
      <c r="AP117" s="478"/>
      <c r="AQ117" s="478"/>
      <c r="AR117" s="478"/>
      <c r="AS117" s="478"/>
      <c r="AT117" s="478"/>
      <c r="AU117" s="478"/>
      <c r="AV117" s="478"/>
      <c r="AW117" s="478"/>
      <c r="AX117" s="478"/>
      <c r="AY117" s="478"/>
      <c r="AZ117" s="478"/>
      <c r="BA117" s="478"/>
      <c r="BB117" s="478"/>
    </row>
    <row r="118" spans="1:54" ht="15.75" customHeight="1">
      <c r="A118" s="183"/>
      <c r="B118" s="183"/>
      <c r="C118" s="183"/>
      <c r="D118" s="183"/>
      <c r="E118" s="183"/>
      <c r="F118" s="183"/>
      <c r="G118" s="183"/>
      <c r="H118" s="183"/>
      <c r="I118" s="183"/>
      <c r="J118" s="183"/>
      <c r="K118" s="183"/>
      <c r="L118" s="183"/>
      <c r="M118" s="183"/>
      <c r="N118" s="183"/>
      <c r="O118" s="183"/>
      <c r="P118" s="798"/>
      <c r="Q118" s="699"/>
      <c r="R118" s="699"/>
      <c r="S118" s="183"/>
      <c r="T118" s="183"/>
      <c r="U118" s="183"/>
      <c r="V118" s="183"/>
      <c r="W118" s="183"/>
      <c r="X118" s="183"/>
      <c r="Y118" s="183"/>
      <c r="Z118" s="183"/>
      <c r="AA118" s="183"/>
      <c r="AB118" s="183"/>
      <c r="AC118" s="183"/>
      <c r="AD118" s="183"/>
      <c r="AE118" s="478"/>
      <c r="AF118" s="478"/>
      <c r="AG118" s="478"/>
      <c r="AH118" s="478"/>
      <c r="AI118" s="478"/>
      <c r="AJ118" s="478"/>
      <c r="AK118" s="478"/>
      <c r="AL118" s="478"/>
      <c r="AM118" s="478"/>
      <c r="AN118" s="478"/>
      <c r="AO118" s="478"/>
      <c r="AP118" s="478"/>
      <c r="AQ118" s="478"/>
      <c r="AR118" s="478"/>
      <c r="AS118" s="478"/>
      <c r="AT118" s="478"/>
      <c r="AU118" s="478"/>
      <c r="AV118" s="478"/>
      <c r="AW118" s="478"/>
      <c r="AX118" s="478"/>
      <c r="AY118" s="478"/>
      <c r="AZ118" s="478"/>
      <c r="BA118" s="478"/>
      <c r="BB118" s="478"/>
    </row>
    <row r="119" spans="1:54" ht="15.75" customHeight="1">
      <c r="A119" s="183"/>
      <c r="B119" s="183"/>
      <c r="C119" s="183"/>
      <c r="D119" s="183"/>
      <c r="E119" s="183"/>
      <c r="F119" s="183"/>
      <c r="G119" s="183"/>
      <c r="H119" s="183"/>
      <c r="I119" s="183"/>
      <c r="J119" s="183"/>
      <c r="K119" s="183"/>
      <c r="L119" s="183"/>
      <c r="M119" s="183"/>
      <c r="N119" s="183"/>
      <c r="O119" s="183"/>
      <c r="P119" s="798"/>
      <c r="Q119" s="699"/>
      <c r="R119" s="699"/>
      <c r="S119" s="183"/>
      <c r="T119" s="183"/>
      <c r="U119" s="183"/>
      <c r="V119" s="183"/>
      <c r="W119" s="183"/>
      <c r="X119" s="183"/>
      <c r="Y119" s="183"/>
      <c r="Z119" s="183"/>
      <c r="AA119" s="183"/>
      <c r="AB119" s="183"/>
      <c r="AC119" s="183"/>
      <c r="AD119" s="183"/>
      <c r="AE119" s="478"/>
      <c r="AF119" s="478"/>
      <c r="AG119" s="478"/>
      <c r="AH119" s="478"/>
      <c r="AI119" s="478"/>
      <c r="AJ119" s="478"/>
      <c r="AK119" s="478"/>
      <c r="AL119" s="478"/>
      <c r="AM119" s="478"/>
      <c r="AN119" s="478"/>
      <c r="AO119" s="478"/>
      <c r="AP119" s="478"/>
      <c r="AQ119" s="478"/>
      <c r="AR119" s="478"/>
      <c r="AS119" s="478"/>
      <c r="AT119" s="478"/>
      <c r="AU119" s="478"/>
      <c r="AV119" s="478"/>
      <c r="AW119" s="478"/>
      <c r="AX119" s="478"/>
      <c r="AY119" s="478"/>
      <c r="AZ119" s="478"/>
      <c r="BA119" s="478"/>
      <c r="BB119" s="478"/>
    </row>
    <row r="120" spans="1:54" ht="15.75" customHeight="1">
      <c r="A120" s="183"/>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c r="AE120" s="478"/>
      <c r="AF120" s="478"/>
      <c r="AG120" s="478"/>
      <c r="AH120" s="478"/>
      <c r="AI120" s="478"/>
      <c r="AJ120" s="478"/>
      <c r="AK120" s="478"/>
      <c r="AL120" s="478"/>
      <c r="AM120" s="478"/>
      <c r="AN120" s="478"/>
      <c r="AO120" s="478"/>
      <c r="AP120" s="478"/>
      <c r="AQ120" s="478"/>
      <c r="AR120" s="478"/>
      <c r="AS120" s="478"/>
      <c r="AT120" s="478"/>
      <c r="AU120" s="478"/>
      <c r="AV120" s="478"/>
      <c r="AW120" s="478"/>
      <c r="AX120" s="478"/>
      <c r="AY120" s="478"/>
      <c r="AZ120" s="478"/>
      <c r="BA120" s="478"/>
      <c r="BB120" s="478"/>
    </row>
    <row r="121" spans="1:54" ht="15.75" customHeight="1">
      <c r="A121" s="183"/>
      <c r="B121" s="183"/>
      <c r="C121" s="183"/>
      <c r="D121" s="183"/>
      <c r="E121" s="183"/>
      <c r="F121" s="183"/>
      <c r="G121" s="183"/>
      <c r="H121" s="183"/>
      <c r="I121" s="183"/>
      <c r="J121" s="183"/>
      <c r="K121" s="183"/>
      <c r="L121" s="183"/>
      <c r="M121" s="798"/>
      <c r="N121" s="699"/>
      <c r="O121" s="699"/>
      <c r="P121" s="798"/>
      <c r="Q121" s="699"/>
      <c r="R121" s="699"/>
      <c r="S121" s="699"/>
      <c r="T121" s="699"/>
      <c r="U121" s="183"/>
      <c r="V121" s="183"/>
      <c r="W121" s="183"/>
      <c r="X121" s="183"/>
      <c r="Y121" s="183"/>
      <c r="Z121" s="183"/>
      <c r="AA121" s="183"/>
      <c r="AB121" s="183"/>
      <c r="AC121" s="183"/>
      <c r="AD121" s="183"/>
      <c r="AE121" s="478"/>
      <c r="AF121" s="478"/>
      <c r="AG121" s="478"/>
      <c r="AH121" s="478"/>
      <c r="AI121" s="478"/>
      <c r="AJ121" s="478"/>
      <c r="AK121" s="478"/>
      <c r="AL121" s="478"/>
      <c r="AM121" s="478"/>
      <c r="AN121" s="478"/>
      <c r="AO121" s="478"/>
      <c r="AP121" s="478"/>
      <c r="AQ121" s="478"/>
      <c r="AR121" s="478"/>
      <c r="AS121" s="478"/>
      <c r="AT121" s="478"/>
      <c r="AU121" s="478"/>
      <c r="AV121" s="478"/>
      <c r="AW121" s="478"/>
      <c r="AX121" s="478"/>
      <c r="AY121" s="478"/>
      <c r="AZ121" s="478"/>
      <c r="BA121" s="478"/>
      <c r="BB121" s="478"/>
    </row>
    <row r="122" spans="1:54" ht="15.75" customHeight="1">
      <c r="A122" s="183"/>
      <c r="B122" s="183"/>
      <c r="C122" s="183"/>
      <c r="D122" s="183"/>
      <c r="E122" s="183"/>
      <c r="F122" s="183"/>
      <c r="G122" s="183"/>
      <c r="H122" s="183"/>
      <c r="I122" s="183"/>
      <c r="J122" s="183"/>
      <c r="K122" s="183"/>
      <c r="L122" s="183"/>
      <c r="M122" s="798"/>
      <c r="N122" s="699"/>
      <c r="O122" s="699"/>
      <c r="P122" s="798"/>
      <c r="Q122" s="699"/>
      <c r="R122" s="699"/>
      <c r="S122" s="699"/>
      <c r="T122" s="699"/>
      <c r="U122" s="183"/>
      <c r="V122" s="183"/>
      <c r="W122" s="183"/>
      <c r="X122" s="183"/>
      <c r="Y122" s="183"/>
      <c r="Z122" s="183"/>
      <c r="AA122" s="183"/>
      <c r="AB122" s="183"/>
      <c r="AC122" s="183"/>
      <c r="AD122" s="183"/>
      <c r="AE122" s="478"/>
      <c r="AF122" s="478"/>
      <c r="AG122" s="478"/>
      <c r="AH122" s="478"/>
      <c r="AI122" s="478"/>
      <c r="AJ122" s="478"/>
      <c r="AK122" s="478"/>
      <c r="AL122" s="478"/>
      <c r="AM122" s="478"/>
      <c r="AN122" s="478"/>
      <c r="AO122" s="478"/>
      <c r="AP122" s="478"/>
      <c r="AQ122" s="478"/>
      <c r="AR122" s="478"/>
      <c r="AS122" s="478"/>
      <c r="AT122" s="478"/>
      <c r="AU122" s="478"/>
      <c r="AV122" s="478"/>
      <c r="AW122" s="478"/>
      <c r="AX122" s="478"/>
      <c r="AY122" s="478"/>
      <c r="AZ122" s="478"/>
      <c r="BA122" s="478"/>
      <c r="BB122" s="478"/>
    </row>
    <row r="123" spans="1:54" ht="15.75" customHeight="1">
      <c r="A123" s="183"/>
      <c r="B123" s="183"/>
      <c r="C123" s="183"/>
      <c r="D123" s="183"/>
      <c r="E123" s="183"/>
      <c r="F123" s="183"/>
      <c r="G123" s="183"/>
      <c r="H123" s="183"/>
      <c r="I123" s="183"/>
      <c r="J123" s="183"/>
      <c r="K123" s="183"/>
      <c r="L123" s="183"/>
      <c r="M123" s="798"/>
      <c r="N123" s="699"/>
      <c r="O123" s="699"/>
      <c r="P123" s="699"/>
      <c r="Q123" s="699"/>
      <c r="R123" s="699"/>
      <c r="S123" s="699"/>
      <c r="T123" s="699"/>
      <c r="U123" s="183"/>
      <c r="V123" s="183"/>
      <c r="W123" s="183"/>
      <c r="X123" s="183"/>
      <c r="Y123" s="183"/>
      <c r="Z123" s="183"/>
      <c r="AA123" s="183"/>
      <c r="AB123" s="183"/>
      <c r="AC123" s="183"/>
      <c r="AD123" s="183"/>
      <c r="AE123" s="478"/>
      <c r="AF123" s="478"/>
      <c r="AG123" s="478"/>
      <c r="AH123" s="478"/>
      <c r="AI123" s="478"/>
      <c r="AJ123" s="478"/>
      <c r="AK123" s="478"/>
      <c r="AL123" s="478"/>
      <c r="AM123" s="478"/>
      <c r="AN123" s="478"/>
      <c r="AO123" s="478"/>
      <c r="AP123" s="478"/>
      <c r="AQ123" s="478"/>
      <c r="AR123" s="478"/>
      <c r="AS123" s="478"/>
      <c r="AT123" s="478"/>
      <c r="AU123" s="478"/>
      <c r="AV123" s="478"/>
      <c r="AW123" s="478"/>
      <c r="AX123" s="478"/>
      <c r="AY123" s="478"/>
      <c r="AZ123" s="478"/>
      <c r="BA123" s="478"/>
      <c r="BB123" s="478"/>
    </row>
    <row r="124" spans="1:54" ht="15.75" customHeight="1">
      <c r="A124" s="183"/>
      <c r="B124" s="183"/>
      <c r="C124" s="183"/>
      <c r="D124" s="183"/>
      <c r="E124" s="183"/>
      <c r="F124" s="183"/>
      <c r="G124" s="183"/>
      <c r="H124" s="183"/>
      <c r="I124" s="183"/>
      <c r="J124" s="183"/>
      <c r="K124" s="183"/>
      <c r="L124" s="183"/>
      <c r="M124" s="798"/>
      <c r="N124" s="699"/>
      <c r="O124" s="699"/>
      <c r="P124" s="699"/>
      <c r="Q124" s="699"/>
      <c r="R124" s="699"/>
      <c r="S124" s="699"/>
      <c r="T124" s="699"/>
      <c r="U124" s="183"/>
      <c r="V124" s="183"/>
      <c r="W124" s="183"/>
      <c r="X124" s="183"/>
      <c r="Y124" s="183"/>
      <c r="Z124" s="183"/>
      <c r="AA124" s="183"/>
      <c r="AB124" s="183"/>
      <c r="AC124" s="183"/>
      <c r="AD124" s="183"/>
      <c r="AE124" s="478"/>
      <c r="AF124" s="478"/>
      <c r="AG124" s="478"/>
      <c r="AH124" s="478"/>
      <c r="AI124" s="478"/>
      <c r="AJ124" s="478"/>
      <c r="AK124" s="478"/>
      <c r="AL124" s="478"/>
      <c r="AM124" s="478"/>
      <c r="AN124" s="478"/>
      <c r="AO124" s="478"/>
      <c r="AP124" s="478"/>
      <c r="AQ124" s="478"/>
      <c r="AR124" s="478"/>
      <c r="AS124" s="478"/>
      <c r="AT124" s="478"/>
      <c r="AU124" s="478"/>
      <c r="AV124" s="478"/>
      <c r="AW124" s="478"/>
      <c r="AX124" s="478"/>
      <c r="AY124" s="478"/>
      <c r="AZ124" s="478"/>
      <c r="BA124" s="478"/>
      <c r="BB124" s="478"/>
    </row>
    <row r="125" spans="1:54" ht="15.75" customHeight="1">
      <c r="A125" s="183"/>
      <c r="B125" s="183"/>
      <c r="C125" s="183"/>
      <c r="D125" s="183"/>
      <c r="E125" s="183"/>
      <c r="F125" s="183"/>
      <c r="G125" s="183"/>
      <c r="H125" s="183"/>
      <c r="I125" s="183"/>
      <c r="J125" s="183"/>
      <c r="K125" s="183"/>
      <c r="L125" s="183"/>
      <c r="M125" s="798"/>
      <c r="N125" s="699"/>
      <c r="O125" s="699"/>
      <c r="P125" s="699"/>
      <c r="Q125" s="699"/>
      <c r="R125" s="699"/>
      <c r="S125" s="699"/>
      <c r="T125" s="699"/>
      <c r="U125" s="183"/>
      <c r="V125" s="183"/>
      <c r="W125" s="183"/>
      <c r="X125" s="183"/>
      <c r="Y125" s="183"/>
      <c r="Z125" s="183"/>
      <c r="AA125" s="183"/>
      <c r="AB125" s="183"/>
      <c r="AC125" s="183"/>
      <c r="AD125" s="183"/>
      <c r="AE125" s="478"/>
      <c r="AF125" s="478"/>
      <c r="AG125" s="478"/>
      <c r="AH125" s="478"/>
      <c r="AI125" s="478"/>
      <c r="AJ125" s="478"/>
      <c r="AK125" s="478"/>
      <c r="AL125" s="478"/>
      <c r="AM125" s="478"/>
      <c r="AN125" s="478"/>
      <c r="AO125" s="478"/>
      <c r="AP125" s="478"/>
      <c r="AQ125" s="478"/>
      <c r="AR125" s="478"/>
      <c r="AS125" s="478"/>
      <c r="AT125" s="478"/>
      <c r="AU125" s="478"/>
      <c r="AV125" s="478"/>
      <c r="AW125" s="478"/>
      <c r="AX125" s="478"/>
      <c r="AY125" s="478"/>
      <c r="AZ125" s="478"/>
      <c r="BA125" s="478"/>
      <c r="BB125" s="478"/>
    </row>
    <row r="126" spans="1:54" ht="15.75" customHeight="1">
      <c r="A126" s="183"/>
      <c r="B126" s="183"/>
      <c r="C126" s="183"/>
      <c r="D126" s="183"/>
      <c r="E126" s="183"/>
      <c r="F126" s="183"/>
      <c r="G126" s="183"/>
      <c r="H126" s="183"/>
      <c r="I126" s="183"/>
      <c r="J126" s="183"/>
      <c r="K126" s="183"/>
      <c r="L126" s="183"/>
      <c r="M126" s="798"/>
      <c r="N126" s="699"/>
      <c r="O126" s="699"/>
      <c r="P126" s="699"/>
      <c r="Q126" s="699"/>
      <c r="R126" s="699"/>
      <c r="S126" s="699"/>
      <c r="T126" s="699"/>
      <c r="U126" s="183"/>
      <c r="V126" s="183"/>
      <c r="W126" s="183"/>
      <c r="X126" s="183"/>
      <c r="Y126" s="183"/>
      <c r="Z126" s="183"/>
      <c r="AA126" s="183"/>
      <c r="AB126" s="183"/>
      <c r="AC126" s="183"/>
      <c r="AD126" s="183"/>
      <c r="AE126" s="478"/>
      <c r="AF126" s="478"/>
      <c r="AG126" s="478"/>
      <c r="AH126" s="478"/>
      <c r="AI126" s="478"/>
      <c r="AJ126" s="478"/>
      <c r="AK126" s="478"/>
      <c r="AL126" s="478"/>
      <c r="AM126" s="478"/>
      <c r="AN126" s="478"/>
      <c r="AO126" s="478"/>
      <c r="AP126" s="478"/>
      <c r="AQ126" s="478"/>
      <c r="AR126" s="478"/>
      <c r="AS126" s="478"/>
      <c r="AT126" s="478"/>
      <c r="AU126" s="478"/>
      <c r="AV126" s="478"/>
      <c r="AW126" s="478"/>
      <c r="AX126" s="478"/>
      <c r="AY126" s="478"/>
      <c r="AZ126" s="478"/>
      <c r="BA126" s="478"/>
      <c r="BB126" s="478"/>
    </row>
    <row r="127" spans="1:54" ht="15.75" customHeight="1">
      <c r="A127" s="183"/>
      <c r="B127" s="183"/>
      <c r="C127" s="183"/>
      <c r="D127" s="183"/>
      <c r="E127" s="183"/>
      <c r="F127" s="183"/>
      <c r="G127" s="183"/>
      <c r="H127" s="183"/>
      <c r="I127" s="183"/>
      <c r="J127" s="183"/>
      <c r="K127" s="183"/>
      <c r="L127" s="183"/>
      <c r="M127" s="798"/>
      <c r="N127" s="699"/>
      <c r="O127" s="699"/>
      <c r="P127" s="699"/>
      <c r="Q127" s="699"/>
      <c r="R127" s="699"/>
      <c r="S127" s="699"/>
      <c r="T127" s="699"/>
      <c r="U127" s="183"/>
      <c r="V127" s="183"/>
      <c r="W127" s="183"/>
      <c r="X127" s="183"/>
      <c r="Y127" s="183"/>
      <c r="Z127" s="183"/>
      <c r="AA127" s="183"/>
      <c r="AB127" s="183"/>
      <c r="AC127" s="183"/>
      <c r="AD127" s="183"/>
      <c r="AE127" s="478"/>
      <c r="AF127" s="478"/>
      <c r="AG127" s="478"/>
      <c r="AH127" s="478"/>
      <c r="AI127" s="478"/>
      <c r="AJ127" s="478"/>
      <c r="AK127" s="478"/>
      <c r="AL127" s="478"/>
      <c r="AM127" s="478"/>
      <c r="AN127" s="478"/>
      <c r="AO127" s="478"/>
      <c r="AP127" s="478"/>
      <c r="AQ127" s="478"/>
      <c r="AR127" s="478"/>
      <c r="AS127" s="478"/>
      <c r="AT127" s="478"/>
      <c r="AU127" s="478"/>
      <c r="AV127" s="478"/>
      <c r="AW127" s="478"/>
      <c r="AX127" s="478"/>
      <c r="AY127" s="478"/>
      <c r="AZ127" s="478"/>
      <c r="BA127" s="478"/>
      <c r="BB127" s="478"/>
    </row>
    <row r="128" spans="1:54" ht="15.75" customHeight="1">
      <c r="A128" s="183"/>
      <c r="B128" s="183"/>
      <c r="C128" s="183"/>
      <c r="D128" s="183"/>
      <c r="E128" s="183"/>
      <c r="F128" s="183"/>
      <c r="G128" s="183"/>
      <c r="H128" s="183"/>
      <c r="I128" s="183"/>
      <c r="J128" s="183"/>
      <c r="K128" s="183"/>
      <c r="L128" s="183"/>
      <c r="M128" s="798"/>
      <c r="N128" s="699"/>
      <c r="O128" s="699"/>
      <c r="P128" s="699"/>
      <c r="Q128" s="699"/>
      <c r="R128" s="699"/>
      <c r="S128" s="699"/>
      <c r="T128" s="699"/>
      <c r="U128" s="183"/>
      <c r="V128" s="183"/>
      <c r="W128" s="183"/>
      <c r="X128" s="183"/>
      <c r="Y128" s="183"/>
      <c r="Z128" s="183"/>
      <c r="AA128" s="183"/>
      <c r="AB128" s="183"/>
      <c r="AC128" s="183"/>
      <c r="AD128" s="183"/>
      <c r="AE128" s="478"/>
      <c r="AF128" s="478"/>
      <c r="AG128" s="478"/>
      <c r="AH128" s="478"/>
      <c r="AI128" s="478"/>
      <c r="AJ128" s="478"/>
      <c r="AK128" s="478"/>
      <c r="AL128" s="478"/>
      <c r="AM128" s="478"/>
      <c r="AN128" s="478"/>
      <c r="AO128" s="478"/>
      <c r="AP128" s="478"/>
      <c r="AQ128" s="478"/>
      <c r="AR128" s="478"/>
      <c r="AS128" s="478"/>
      <c r="AT128" s="478"/>
      <c r="AU128" s="478"/>
      <c r="AV128" s="478"/>
      <c r="AW128" s="478"/>
      <c r="AX128" s="478"/>
      <c r="AY128" s="478"/>
      <c r="AZ128" s="478"/>
      <c r="BA128" s="478"/>
      <c r="BB128" s="478"/>
    </row>
    <row r="129" spans="1:54" ht="15.75" customHeight="1">
      <c r="A129" s="183"/>
      <c r="B129" s="183"/>
      <c r="C129" s="183"/>
      <c r="D129" s="183"/>
      <c r="E129" s="183"/>
      <c r="F129" s="183"/>
      <c r="G129" s="183"/>
      <c r="H129" s="183"/>
      <c r="I129" s="183"/>
      <c r="J129" s="183"/>
      <c r="K129" s="183"/>
      <c r="L129" s="183"/>
      <c r="M129" s="798"/>
      <c r="N129" s="699"/>
      <c r="O129" s="699"/>
      <c r="P129" s="699"/>
      <c r="Q129" s="699"/>
      <c r="R129" s="699"/>
      <c r="S129" s="699"/>
      <c r="T129" s="699"/>
      <c r="U129" s="183"/>
      <c r="V129" s="183"/>
      <c r="W129" s="183"/>
      <c r="X129" s="183"/>
      <c r="Y129" s="183"/>
      <c r="Z129" s="183"/>
      <c r="AA129" s="183"/>
      <c r="AB129" s="183"/>
      <c r="AC129" s="183"/>
      <c r="AD129" s="183"/>
      <c r="AE129" s="478"/>
      <c r="AF129" s="478"/>
      <c r="AG129" s="478"/>
      <c r="AH129" s="478"/>
      <c r="AI129" s="478"/>
      <c r="AJ129" s="478"/>
      <c r="AK129" s="478"/>
      <c r="AL129" s="478"/>
      <c r="AM129" s="478"/>
      <c r="AN129" s="478"/>
      <c r="AO129" s="478"/>
      <c r="AP129" s="478"/>
      <c r="AQ129" s="478"/>
      <c r="AR129" s="478"/>
      <c r="AS129" s="478"/>
      <c r="AT129" s="478"/>
      <c r="AU129" s="478"/>
      <c r="AV129" s="478"/>
      <c r="AW129" s="478"/>
      <c r="AX129" s="478"/>
      <c r="AY129" s="478"/>
      <c r="AZ129" s="478"/>
      <c r="BA129" s="478"/>
      <c r="BB129" s="478"/>
    </row>
    <row r="130" spans="1:54" ht="15.75" customHeight="1">
      <c r="A130" s="183"/>
      <c r="B130" s="183"/>
      <c r="C130" s="183"/>
      <c r="D130" s="183"/>
      <c r="E130" s="183"/>
      <c r="F130" s="183"/>
      <c r="G130" s="183"/>
      <c r="H130" s="183"/>
      <c r="I130" s="183"/>
      <c r="J130" s="183"/>
      <c r="K130" s="183"/>
      <c r="L130" s="183"/>
      <c r="M130" s="798"/>
      <c r="N130" s="699"/>
      <c r="O130" s="699"/>
      <c r="P130" s="699"/>
      <c r="Q130" s="699"/>
      <c r="R130" s="699"/>
      <c r="S130" s="699"/>
      <c r="T130" s="699"/>
      <c r="U130" s="183"/>
      <c r="V130" s="183"/>
      <c r="W130" s="183"/>
      <c r="X130" s="183"/>
      <c r="Y130" s="183"/>
      <c r="Z130" s="183"/>
      <c r="AA130" s="183"/>
      <c r="AB130" s="183"/>
      <c r="AC130" s="183"/>
      <c r="AD130" s="183"/>
      <c r="AE130" s="478"/>
      <c r="AF130" s="478"/>
      <c r="AG130" s="478"/>
      <c r="AH130" s="478"/>
      <c r="AI130" s="478"/>
      <c r="AJ130" s="478"/>
      <c r="AK130" s="478"/>
      <c r="AL130" s="478"/>
      <c r="AM130" s="478"/>
      <c r="AN130" s="478"/>
      <c r="AO130" s="478"/>
      <c r="AP130" s="478"/>
      <c r="AQ130" s="478"/>
      <c r="AR130" s="478"/>
      <c r="AS130" s="478"/>
      <c r="AT130" s="478"/>
      <c r="AU130" s="478"/>
      <c r="AV130" s="478"/>
      <c r="AW130" s="478"/>
      <c r="AX130" s="478"/>
      <c r="AY130" s="478"/>
      <c r="AZ130" s="478"/>
      <c r="BA130" s="478"/>
      <c r="BB130" s="478"/>
    </row>
    <row r="131" spans="1:54" ht="15.75" customHeight="1">
      <c r="A131" s="183"/>
      <c r="B131" s="183"/>
      <c r="C131" s="183"/>
      <c r="D131" s="183"/>
      <c r="E131" s="183"/>
      <c r="F131" s="183"/>
      <c r="G131" s="183"/>
      <c r="H131" s="183"/>
      <c r="I131" s="183"/>
      <c r="J131" s="183"/>
      <c r="K131" s="183"/>
      <c r="L131" s="183"/>
      <c r="M131" s="798"/>
      <c r="N131" s="699"/>
      <c r="O131" s="699"/>
      <c r="P131" s="699"/>
      <c r="Q131" s="699"/>
      <c r="R131" s="699"/>
      <c r="S131" s="699"/>
      <c r="T131" s="699"/>
      <c r="U131" s="183"/>
      <c r="V131" s="183"/>
      <c r="W131" s="183"/>
      <c r="X131" s="183"/>
      <c r="Y131" s="183"/>
      <c r="Z131" s="183"/>
      <c r="AA131" s="183"/>
      <c r="AB131" s="183"/>
      <c r="AC131" s="183"/>
      <c r="AD131" s="183"/>
      <c r="AE131" s="478"/>
      <c r="AF131" s="478"/>
      <c r="AG131" s="478"/>
      <c r="AH131" s="478"/>
      <c r="AI131" s="478"/>
      <c r="AJ131" s="478"/>
      <c r="AK131" s="478"/>
      <c r="AL131" s="478"/>
      <c r="AM131" s="478"/>
      <c r="AN131" s="478"/>
      <c r="AO131" s="478"/>
      <c r="AP131" s="478"/>
      <c r="AQ131" s="478"/>
      <c r="AR131" s="478"/>
      <c r="AS131" s="478"/>
      <c r="AT131" s="478"/>
      <c r="AU131" s="478"/>
      <c r="AV131" s="478"/>
      <c r="AW131" s="478"/>
      <c r="AX131" s="478"/>
      <c r="AY131" s="478"/>
      <c r="AZ131" s="478"/>
      <c r="BA131" s="478"/>
      <c r="BB131" s="478"/>
    </row>
    <row r="132" spans="1:54" ht="15.75" customHeight="1">
      <c r="A132" s="183"/>
      <c r="B132" s="183"/>
      <c r="C132" s="183"/>
      <c r="D132" s="183"/>
      <c r="E132" s="183"/>
      <c r="F132" s="183"/>
      <c r="G132" s="183"/>
      <c r="H132" s="183"/>
      <c r="I132" s="183"/>
      <c r="J132" s="183"/>
      <c r="K132" s="183"/>
      <c r="L132" s="183"/>
      <c r="M132" s="798"/>
      <c r="N132" s="699"/>
      <c r="O132" s="699"/>
      <c r="P132" s="699"/>
      <c r="Q132" s="699"/>
      <c r="R132" s="699"/>
      <c r="S132" s="699"/>
      <c r="T132" s="699"/>
      <c r="U132" s="183"/>
      <c r="V132" s="183"/>
      <c r="W132" s="183"/>
      <c r="X132" s="183"/>
      <c r="Y132" s="183"/>
      <c r="Z132" s="183"/>
      <c r="AA132" s="183"/>
      <c r="AB132" s="183"/>
      <c r="AC132" s="183"/>
      <c r="AD132" s="183"/>
      <c r="AE132" s="478"/>
      <c r="AF132" s="478"/>
      <c r="AG132" s="478"/>
      <c r="AH132" s="478"/>
      <c r="AI132" s="478"/>
      <c r="AJ132" s="478"/>
      <c r="AK132" s="478"/>
      <c r="AL132" s="478"/>
      <c r="AM132" s="478"/>
      <c r="AN132" s="478"/>
      <c r="AO132" s="478"/>
      <c r="AP132" s="478"/>
      <c r="AQ132" s="478"/>
      <c r="AR132" s="478"/>
      <c r="AS132" s="478"/>
      <c r="AT132" s="478"/>
      <c r="AU132" s="478"/>
      <c r="AV132" s="478"/>
      <c r="AW132" s="478"/>
      <c r="AX132" s="478"/>
      <c r="AY132" s="478"/>
      <c r="AZ132" s="478"/>
      <c r="BA132" s="478"/>
      <c r="BB132" s="478"/>
    </row>
    <row r="133" spans="1:54" ht="15.75" customHeight="1">
      <c r="A133" s="183"/>
      <c r="B133" s="183"/>
      <c r="C133" s="183"/>
      <c r="D133" s="183"/>
      <c r="E133" s="183"/>
      <c r="F133" s="183"/>
      <c r="G133" s="183"/>
      <c r="H133" s="183"/>
      <c r="I133" s="183"/>
      <c r="J133" s="183"/>
      <c r="K133" s="183"/>
      <c r="L133" s="183"/>
      <c r="M133" s="798"/>
      <c r="N133" s="699"/>
      <c r="O133" s="699"/>
      <c r="P133" s="699"/>
      <c r="Q133" s="699"/>
      <c r="R133" s="699"/>
      <c r="S133" s="699"/>
      <c r="T133" s="699"/>
      <c r="U133" s="183"/>
      <c r="V133" s="183"/>
      <c r="W133" s="183"/>
      <c r="X133" s="183"/>
      <c r="Y133" s="183"/>
      <c r="Z133" s="183"/>
      <c r="AA133" s="183"/>
      <c r="AB133" s="183"/>
      <c r="AC133" s="183"/>
      <c r="AD133" s="183"/>
      <c r="AE133" s="478"/>
      <c r="AF133" s="478"/>
      <c r="AG133" s="478"/>
      <c r="AH133" s="478"/>
      <c r="AI133" s="478"/>
      <c r="AJ133" s="478"/>
      <c r="AK133" s="478"/>
      <c r="AL133" s="478"/>
      <c r="AM133" s="478"/>
      <c r="AN133" s="478"/>
      <c r="AO133" s="478"/>
      <c r="AP133" s="478"/>
      <c r="AQ133" s="478"/>
      <c r="AR133" s="478"/>
      <c r="AS133" s="478"/>
      <c r="AT133" s="478"/>
      <c r="AU133" s="478"/>
      <c r="AV133" s="478"/>
      <c r="AW133" s="478"/>
      <c r="AX133" s="478"/>
      <c r="AY133" s="478"/>
      <c r="AZ133" s="478"/>
      <c r="BA133" s="478"/>
      <c r="BB133" s="478"/>
    </row>
    <row r="134" spans="1:54" ht="15.75" customHeight="1">
      <c r="A134" s="183"/>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478"/>
      <c r="AF134" s="478"/>
      <c r="AG134" s="478"/>
      <c r="AH134" s="478"/>
      <c r="AI134" s="478"/>
      <c r="AJ134" s="478"/>
      <c r="AK134" s="478"/>
      <c r="AL134" s="478"/>
      <c r="AM134" s="478"/>
      <c r="AN134" s="478"/>
      <c r="AO134" s="478"/>
      <c r="AP134" s="478"/>
      <c r="AQ134" s="478"/>
      <c r="AR134" s="478"/>
      <c r="AS134" s="478"/>
      <c r="AT134" s="478"/>
      <c r="AU134" s="478"/>
      <c r="AV134" s="478"/>
      <c r="AW134" s="478"/>
      <c r="AX134" s="478"/>
      <c r="AY134" s="478"/>
      <c r="AZ134" s="478"/>
      <c r="BA134" s="478"/>
      <c r="BB134" s="478"/>
    </row>
    <row r="135" spans="1:54" ht="15.75" customHeight="1">
      <c r="A135" s="183"/>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478"/>
      <c r="AF135" s="478"/>
      <c r="AG135" s="478"/>
      <c r="AH135" s="478"/>
      <c r="AI135" s="478"/>
      <c r="AJ135" s="478"/>
      <c r="AK135" s="478"/>
      <c r="AL135" s="478"/>
      <c r="AM135" s="478"/>
      <c r="AN135" s="478"/>
      <c r="AO135" s="478"/>
      <c r="AP135" s="478"/>
      <c r="AQ135" s="478"/>
      <c r="AR135" s="478"/>
      <c r="AS135" s="478"/>
      <c r="AT135" s="478"/>
      <c r="AU135" s="478"/>
      <c r="AV135" s="478"/>
      <c r="AW135" s="478"/>
      <c r="AX135" s="478"/>
      <c r="AY135" s="478"/>
      <c r="AZ135" s="478"/>
      <c r="BA135" s="478"/>
      <c r="BB135" s="478"/>
    </row>
    <row r="136" spans="1:54" ht="15.75" customHeight="1">
      <c r="A136" s="183"/>
      <c r="B136" s="183"/>
      <c r="C136" s="183"/>
      <c r="D136" s="183"/>
      <c r="E136" s="183"/>
      <c r="F136" s="183"/>
      <c r="G136" s="183"/>
      <c r="H136" s="183"/>
      <c r="I136" s="183"/>
      <c r="J136" s="183"/>
      <c r="K136" s="183"/>
      <c r="L136" s="183"/>
      <c r="M136" s="798"/>
      <c r="N136" s="699"/>
      <c r="O136" s="699"/>
      <c r="P136" s="798"/>
      <c r="Q136" s="699"/>
      <c r="R136" s="699"/>
      <c r="S136" s="699"/>
      <c r="T136" s="699"/>
      <c r="U136" s="183"/>
      <c r="V136" s="183"/>
      <c r="W136" s="183"/>
      <c r="X136" s="183"/>
      <c r="Y136" s="183"/>
      <c r="Z136" s="183"/>
      <c r="AA136" s="183"/>
      <c r="AB136" s="183"/>
      <c r="AC136" s="183"/>
      <c r="AD136" s="183"/>
      <c r="AE136" s="478"/>
      <c r="AF136" s="478"/>
      <c r="AG136" s="478"/>
      <c r="AH136" s="478"/>
      <c r="AI136" s="478"/>
      <c r="AJ136" s="478"/>
      <c r="AK136" s="478"/>
      <c r="AL136" s="478"/>
      <c r="AM136" s="478"/>
      <c r="AN136" s="478"/>
      <c r="AO136" s="478"/>
      <c r="AP136" s="478"/>
      <c r="AQ136" s="478"/>
      <c r="AR136" s="478"/>
      <c r="AS136" s="478"/>
      <c r="AT136" s="478"/>
      <c r="AU136" s="478"/>
      <c r="AV136" s="478"/>
      <c r="AW136" s="478"/>
      <c r="AX136" s="478"/>
      <c r="AY136" s="478"/>
      <c r="AZ136" s="478"/>
      <c r="BA136" s="478"/>
      <c r="BB136" s="478"/>
    </row>
    <row r="137" spans="1:54" ht="15.75" customHeight="1">
      <c r="A137" s="183"/>
      <c r="B137" s="183"/>
      <c r="C137" s="183"/>
      <c r="D137" s="183"/>
      <c r="E137" s="183"/>
      <c r="F137" s="183"/>
      <c r="G137" s="183"/>
      <c r="H137" s="183"/>
      <c r="I137" s="183"/>
      <c r="J137" s="183"/>
      <c r="K137" s="183"/>
      <c r="L137" s="183"/>
      <c r="M137" s="798"/>
      <c r="N137" s="699"/>
      <c r="O137" s="699"/>
      <c r="P137" s="798"/>
      <c r="Q137" s="699"/>
      <c r="R137" s="699"/>
      <c r="S137" s="699"/>
      <c r="T137" s="699"/>
      <c r="U137" s="183"/>
      <c r="V137" s="183"/>
      <c r="W137" s="183"/>
      <c r="X137" s="183"/>
      <c r="Y137" s="183"/>
      <c r="Z137" s="183"/>
      <c r="AA137" s="183"/>
      <c r="AB137" s="183"/>
      <c r="AC137" s="183"/>
      <c r="AD137" s="183"/>
      <c r="AE137" s="478"/>
      <c r="AF137" s="478"/>
      <c r="AG137" s="478"/>
      <c r="AH137" s="478"/>
      <c r="AI137" s="478"/>
      <c r="AJ137" s="478"/>
      <c r="AK137" s="478"/>
      <c r="AL137" s="478"/>
      <c r="AM137" s="478"/>
      <c r="AN137" s="478"/>
      <c r="AO137" s="478"/>
      <c r="AP137" s="478"/>
      <c r="AQ137" s="478"/>
      <c r="AR137" s="478"/>
      <c r="AS137" s="478"/>
      <c r="AT137" s="478"/>
      <c r="AU137" s="478"/>
      <c r="AV137" s="478"/>
      <c r="AW137" s="478"/>
      <c r="AX137" s="478"/>
      <c r="AY137" s="478"/>
      <c r="AZ137" s="478"/>
      <c r="BA137" s="478"/>
      <c r="BB137" s="478"/>
    </row>
    <row r="138" spans="1:54" ht="15.75" customHeight="1">
      <c r="A138" s="183"/>
      <c r="B138" s="183"/>
      <c r="C138" s="183"/>
      <c r="D138" s="183"/>
      <c r="E138" s="183"/>
      <c r="F138" s="183"/>
      <c r="G138" s="183"/>
      <c r="H138" s="183"/>
      <c r="I138" s="183"/>
      <c r="J138" s="183"/>
      <c r="K138" s="183"/>
      <c r="L138" s="183"/>
      <c r="M138" s="798"/>
      <c r="N138" s="699"/>
      <c r="O138" s="699"/>
      <c r="P138" s="699"/>
      <c r="Q138" s="699"/>
      <c r="R138" s="699"/>
      <c r="S138" s="699"/>
      <c r="T138" s="699"/>
      <c r="U138" s="183"/>
      <c r="V138" s="183"/>
      <c r="W138" s="183"/>
      <c r="X138" s="183"/>
      <c r="Y138" s="183"/>
      <c r="Z138" s="183"/>
      <c r="AA138" s="183"/>
      <c r="AB138" s="183"/>
      <c r="AC138" s="183"/>
      <c r="AD138" s="183"/>
      <c r="AE138" s="478"/>
      <c r="AF138" s="478"/>
      <c r="AG138" s="478"/>
      <c r="AH138" s="478"/>
      <c r="AI138" s="478"/>
      <c r="AJ138" s="478"/>
      <c r="AK138" s="478"/>
      <c r="AL138" s="478"/>
      <c r="AM138" s="478"/>
      <c r="AN138" s="478"/>
      <c r="AO138" s="478"/>
      <c r="AP138" s="478"/>
      <c r="AQ138" s="478"/>
      <c r="AR138" s="478"/>
      <c r="AS138" s="478"/>
      <c r="AT138" s="478"/>
      <c r="AU138" s="478"/>
      <c r="AV138" s="478"/>
      <c r="AW138" s="478"/>
      <c r="AX138" s="478"/>
      <c r="AY138" s="478"/>
      <c r="AZ138" s="478"/>
      <c r="BA138" s="478"/>
      <c r="BB138" s="478"/>
    </row>
    <row r="139" spans="1:54" ht="15.75" customHeight="1">
      <c r="A139" s="183"/>
      <c r="B139" s="183"/>
      <c r="C139" s="183"/>
      <c r="D139" s="183"/>
      <c r="E139" s="183"/>
      <c r="F139" s="183"/>
      <c r="G139" s="183"/>
      <c r="H139" s="183"/>
      <c r="I139" s="183"/>
      <c r="J139" s="183"/>
      <c r="K139" s="183"/>
      <c r="L139" s="183"/>
      <c r="M139" s="798"/>
      <c r="N139" s="699"/>
      <c r="O139" s="699"/>
      <c r="P139" s="699"/>
      <c r="Q139" s="699"/>
      <c r="R139" s="699"/>
      <c r="S139" s="699"/>
      <c r="T139" s="699"/>
      <c r="U139" s="183"/>
      <c r="V139" s="183"/>
      <c r="W139" s="183"/>
      <c r="X139" s="183"/>
      <c r="Y139" s="183"/>
      <c r="Z139" s="183"/>
      <c r="AA139" s="183"/>
      <c r="AB139" s="183"/>
      <c r="AC139" s="183"/>
      <c r="AD139" s="183"/>
      <c r="AE139" s="478"/>
      <c r="AF139" s="478"/>
      <c r="AG139" s="478"/>
      <c r="AH139" s="478"/>
      <c r="AI139" s="478"/>
      <c r="AJ139" s="478"/>
      <c r="AK139" s="478"/>
      <c r="AL139" s="478"/>
      <c r="AM139" s="478"/>
      <c r="AN139" s="478"/>
      <c r="AO139" s="478"/>
      <c r="AP139" s="478"/>
      <c r="AQ139" s="478"/>
      <c r="AR139" s="478"/>
      <c r="AS139" s="478"/>
      <c r="AT139" s="478"/>
      <c r="AU139" s="478"/>
      <c r="AV139" s="478"/>
      <c r="AW139" s="478"/>
      <c r="AX139" s="478"/>
      <c r="AY139" s="478"/>
      <c r="AZ139" s="478"/>
      <c r="BA139" s="478"/>
      <c r="BB139" s="478"/>
    </row>
    <row r="140" spans="1:54" ht="15.75" customHeight="1">
      <c r="A140" s="183"/>
      <c r="B140" s="183"/>
      <c r="C140" s="183"/>
      <c r="D140" s="183"/>
      <c r="E140" s="183"/>
      <c r="F140" s="183"/>
      <c r="G140" s="183"/>
      <c r="H140" s="183"/>
      <c r="I140" s="183"/>
      <c r="J140" s="183"/>
      <c r="K140" s="183"/>
      <c r="L140" s="183"/>
      <c r="M140" s="798"/>
      <c r="N140" s="699"/>
      <c r="O140" s="699"/>
      <c r="P140" s="699"/>
      <c r="Q140" s="699"/>
      <c r="R140" s="699"/>
      <c r="S140" s="699"/>
      <c r="T140" s="699"/>
      <c r="U140" s="183"/>
      <c r="V140" s="183"/>
      <c r="W140" s="183"/>
      <c r="X140" s="183"/>
      <c r="Y140" s="183"/>
      <c r="Z140" s="183"/>
      <c r="AA140" s="183"/>
      <c r="AB140" s="183"/>
      <c r="AC140" s="183"/>
      <c r="AD140" s="183"/>
      <c r="AE140" s="478"/>
      <c r="AF140" s="478"/>
      <c r="AG140" s="478"/>
      <c r="AH140" s="478"/>
      <c r="AI140" s="478"/>
      <c r="AJ140" s="478"/>
      <c r="AK140" s="478"/>
      <c r="AL140" s="478"/>
      <c r="AM140" s="478"/>
      <c r="AN140" s="478"/>
      <c r="AO140" s="478"/>
      <c r="AP140" s="478"/>
      <c r="AQ140" s="478"/>
      <c r="AR140" s="478"/>
      <c r="AS140" s="478"/>
      <c r="AT140" s="478"/>
      <c r="AU140" s="478"/>
      <c r="AV140" s="478"/>
      <c r="AW140" s="478"/>
      <c r="AX140" s="478"/>
      <c r="AY140" s="478"/>
      <c r="AZ140" s="478"/>
      <c r="BA140" s="478"/>
      <c r="BB140" s="478"/>
    </row>
    <row r="141" spans="1:54" ht="15.75" customHeight="1">
      <c r="A141" s="183"/>
      <c r="B141" s="183"/>
      <c r="C141" s="183"/>
      <c r="D141" s="183"/>
      <c r="E141" s="183"/>
      <c r="F141" s="183"/>
      <c r="G141" s="183"/>
      <c r="H141" s="183"/>
      <c r="I141" s="183"/>
      <c r="J141" s="183"/>
      <c r="K141" s="183"/>
      <c r="L141" s="183"/>
      <c r="M141" s="798"/>
      <c r="N141" s="699"/>
      <c r="O141" s="699"/>
      <c r="P141" s="699"/>
      <c r="Q141" s="699"/>
      <c r="R141" s="699"/>
      <c r="S141" s="699"/>
      <c r="T141" s="699"/>
      <c r="U141" s="183"/>
      <c r="V141" s="183"/>
      <c r="W141" s="183"/>
      <c r="X141" s="183"/>
      <c r="Y141" s="183"/>
      <c r="Z141" s="183"/>
      <c r="AA141" s="183"/>
      <c r="AB141" s="183"/>
      <c r="AC141" s="183"/>
      <c r="AD141" s="183"/>
      <c r="AE141" s="478"/>
      <c r="AF141" s="478"/>
      <c r="AG141" s="478"/>
      <c r="AH141" s="478"/>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row>
    <row r="142" spans="1:54" ht="15.75" customHeight="1">
      <c r="A142" s="183"/>
      <c r="B142" s="183"/>
      <c r="C142" s="183"/>
      <c r="D142" s="183"/>
      <c r="E142" s="183"/>
      <c r="F142" s="183"/>
      <c r="G142" s="183"/>
      <c r="H142" s="183"/>
      <c r="I142" s="183"/>
      <c r="J142" s="183"/>
      <c r="K142" s="183"/>
      <c r="L142" s="183"/>
      <c r="M142" s="798"/>
      <c r="N142" s="699"/>
      <c r="O142" s="699"/>
      <c r="P142" s="699"/>
      <c r="Q142" s="699"/>
      <c r="R142" s="699"/>
      <c r="S142" s="699"/>
      <c r="T142" s="699"/>
      <c r="U142" s="183"/>
      <c r="V142" s="183"/>
      <c r="W142" s="183"/>
      <c r="X142" s="183"/>
      <c r="Y142" s="183"/>
      <c r="Z142" s="183"/>
      <c r="AA142" s="183"/>
      <c r="AB142" s="183"/>
      <c r="AC142" s="183"/>
      <c r="AD142" s="183"/>
      <c r="AE142" s="478"/>
      <c r="AF142" s="478"/>
      <c r="AG142" s="478"/>
      <c r="AH142" s="478"/>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row>
    <row r="143" spans="1:54" ht="15.75" customHeight="1">
      <c r="A143" s="183"/>
      <c r="B143" s="183"/>
      <c r="C143" s="183"/>
      <c r="D143" s="183"/>
      <c r="E143" s="183"/>
      <c r="F143" s="183"/>
      <c r="G143" s="183"/>
      <c r="H143" s="183"/>
      <c r="I143" s="183"/>
      <c r="J143" s="183"/>
      <c r="K143" s="183"/>
      <c r="L143" s="183"/>
      <c r="M143" s="798"/>
      <c r="N143" s="699"/>
      <c r="O143" s="699"/>
      <c r="P143" s="699"/>
      <c r="Q143" s="699"/>
      <c r="R143" s="699"/>
      <c r="S143" s="699"/>
      <c r="T143" s="699"/>
      <c r="U143" s="183"/>
      <c r="V143" s="183"/>
      <c r="W143" s="183"/>
      <c r="X143" s="183"/>
      <c r="Y143" s="183"/>
      <c r="Z143" s="183"/>
      <c r="AA143" s="183"/>
      <c r="AB143" s="183"/>
      <c r="AC143" s="183"/>
      <c r="AD143" s="183"/>
      <c r="AE143" s="478"/>
      <c r="AF143" s="478"/>
      <c r="AG143" s="478"/>
      <c r="AH143" s="478"/>
      <c r="AI143" s="478"/>
      <c r="AJ143" s="478"/>
      <c r="AK143" s="478"/>
      <c r="AL143" s="478"/>
      <c r="AM143" s="478"/>
      <c r="AN143" s="478"/>
      <c r="AO143" s="478"/>
      <c r="AP143" s="478"/>
      <c r="AQ143" s="478"/>
      <c r="AR143" s="478"/>
      <c r="AS143" s="478"/>
      <c r="AT143" s="478"/>
      <c r="AU143" s="478"/>
      <c r="AV143" s="478"/>
      <c r="AW143" s="478"/>
      <c r="AX143" s="478"/>
      <c r="AY143" s="478"/>
      <c r="AZ143" s="478"/>
      <c r="BA143" s="478"/>
      <c r="BB143" s="478"/>
    </row>
    <row r="144" spans="1:54" ht="15.75" customHeight="1">
      <c r="A144" s="183"/>
      <c r="B144" s="183"/>
      <c r="C144" s="183"/>
      <c r="D144" s="183"/>
      <c r="E144" s="183"/>
      <c r="F144" s="183"/>
      <c r="G144" s="183"/>
      <c r="H144" s="183"/>
      <c r="I144" s="183"/>
      <c r="J144" s="183"/>
      <c r="K144" s="183"/>
      <c r="L144" s="183"/>
      <c r="M144" s="798"/>
      <c r="N144" s="699"/>
      <c r="O144" s="699"/>
      <c r="P144" s="699"/>
      <c r="Q144" s="699"/>
      <c r="R144" s="699"/>
      <c r="S144" s="699"/>
      <c r="T144" s="699"/>
      <c r="U144" s="183"/>
      <c r="V144" s="183"/>
      <c r="W144" s="183"/>
      <c r="X144" s="183"/>
      <c r="Y144" s="183"/>
      <c r="Z144" s="183"/>
      <c r="AA144" s="183"/>
      <c r="AB144" s="183"/>
      <c r="AC144" s="183"/>
      <c r="AD144" s="183"/>
      <c r="AE144" s="478"/>
      <c r="AF144" s="478"/>
      <c r="AG144" s="478"/>
      <c r="AH144" s="478"/>
      <c r="AI144" s="478"/>
      <c r="AJ144" s="478"/>
      <c r="AK144" s="478"/>
      <c r="AL144" s="478"/>
      <c r="AM144" s="478"/>
      <c r="AN144" s="478"/>
      <c r="AO144" s="478"/>
      <c r="AP144" s="478"/>
      <c r="AQ144" s="478"/>
      <c r="AR144" s="478"/>
      <c r="AS144" s="478"/>
      <c r="AT144" s="478"/>
      <c r="AU144" s="478"/>
      <c r="AV144" s="478"/>
      <c r="AW144" s="478"/>
      <c r="AX144" s="478"/>
      <c r="AY144" s="478"/>
      <c r="AZ144" s="478"/>
      <c r="BA144" s="478"/>
      <c r="BB144" s="478"/>
    </row>
    <row r="145" spans="1:54" ht="15.75" customHeight="1">
      <c r="A145" s="183"/>
      <c r="B145" s="183"/>
      <c r="C145" s="183"/>
      <c r="D145" s="183"/>
      <c r="E145" s="183"/>
      <c r="F145" s="183"/>
      <c r="G145" s="183"/>
      <c r="H145" s="183"/>
      <c r="I145" s="183"/>
      <c r="J145" s="183"/>
      <c r="K145" s="183"/>
      <c r="L145" s="183"/>
      <c r="M145" s="798"/>
      <c r="N145" s="699"/>
      <c r="O145" s="699"/>
      <c r="P145" s="699"/>
      <c r="Q145" s="699"/>
      <c r="R145" s="699"/>
      <c r="S145" s="699"/>
      <c r="T145" s="699"/>
      <c r="U145" s="183"/>
      <c r="V145" s="183"/>
      <c r="W145" s="183"/>
      <c r="X145" s="183"/>
      <c r="Y145" s="183"/>
      <c r="Z145" s="183"/>
      <c r="AA145" s="183"/>
      <c r="AB145" s="183"/>
      <c r="AC145" s="183"/>
      <c r="AD145" s="183"/>
      <c r="AE145" s="478"/>
      <c r="AF145" s="478"/>
      <c r="AG145" s="478"/>
      <c r="AH145" s="478"/>
      <c r="AI145" s="478"/>
      <c r="AJ145" s="478"/>
      <c r="AK145" s="478"/>
      <c r="AL145" s="478"/>
      <c r="AM145" s="478"/>
      <c r="AN145" s="478"/>
      <c r="AO145" s="478"/>
      <c r="AP145" s="478"/>
      <c r="AQ145" s="478"/>
      <c r="AR145" s="478"/>
      <c r="AS145" s="478"/>
      <c r="AT145" s="478"/>
      <c r="AU145" s="478"/>
      <c r="AV145" s="478"/>
      <c r="AW145" s="478"/>
      <c r="AX145" s="478"/>
      <c r="AY145" s="478"/>
      <c r="AZ145" s="478"/>
      <c r="BA145" s="478"/>
      <c r="BB145" s="478"/>
    </row>
    <row r="146" spans="1:54" ht="15.75" customHeight="1">
      <c r="A146" s="183"/>
      <c r="B146" s="183"/>
      <c r="C146" s="183"/>
      <c r="D146" s="183"/>
      <c r="E146" s="183"/>
      <c r="F146" s="183"/>
      <c r="G146" s="183"/>
      <c r="H146" s="183"/>
      <c r="I146" s="183"/>
      <c r="J146" s="183"/>
      <c r="K146" s="183"/>
      <c r="L146" s="183"/>
      <c r="M146" s="798"/>
      <c r="N146" s="699"/>
      <c r="O146" s="699"/>
      <c r="P146" s="699"/>
      <c r="Q146" s="699"/>
      <c r="R146" s="699"/>
      <c r="S146" s="699"/>
      <c r="T146" s="699"/>
      <c r="U146" s="183"/>
      <c r="V146" s="183"/>
      <c r="W146" s="183"/>
      <c r="X146" s="183"/>
      <c r="Y146" s="183"/>
      <c r="Z146" s="183"/>
      <c r="AA146" s="183"/>
      <c r="AB146" s="183"/>
      <c r="AC146" s="183"/>
      <c r="AD146" s="183"/>
      <c r="AE146" s="478"/>
      <c r="AF146" s="478"/>
      <c r="AG146" s="478"/>
      <c r="AH146" s="478"/>
      <c r="AI146" s="478"/>
      <c r="AJ146" s="478"/>
      <c r="AK146" s="478"/>
      <c r="AL146" s="478"/>
      <c r="AM146" s="478"/>
      <c r="AN146" s="478"/>
      <c r="AO146" s="478"/>
      <c r="AP146" s="478"/>
      <c r="AQ146" s="478"/>
      <c r="AR146" s="478"/>
      <c r="AS146" s="478"/>
      <c r="AT146" s="478"/>
      <c r="AU146" s="478"/>
      <c r="AV146" s="478"/>
      <c r="AW146" s="478"/>
      <c r="AX146" s="478"/>
      <c r="AY146" s="478"/>
      <c r="AZ146" s="478"/>
      <c r="BA146" s="478"/>
      <c r="BB146" s="478"/>
    </row>
    <row r="147" spans="1:54" ht="15.75" customHeight="1">
      <c r="A147" s="183"/>
      <c r="B147" s="183"/>
      <c r="C147" s="183"/>
      <c r="D147" s="183"/>
      <c r="E147" s="183"/>
      <c r="F147" s="183"/>
      <c r="G147" s="183"/>
      <c r="H147" s="183"/>
      <c r="I147" s="183"/>
      <c r="J147" s="183"/>
      <c r="K147" s="183"/>
      <c r="L147" s="183"/>
      <c r="M147" s="798"/>
      <c r="N147" s="699"/>
      <c r="O147" s="699"/>
      <c r="P147" s="699"/>
      <c r="Q147" s="699"/>
      <c r="R147" s="699"/>
      <c r="S147" s="699"/>
      <c r="T147" s="699"/>
      <c r="U147" s="183"/>
      <c r="V147" s="183"/>
      <c r="W147" s="183"/>
      <c r="X147" s="183"/>
      <c r="Y147" s="183"/>
      <c r="Z147" s="183"/>
      <c r="AA147" s="183"/>
      <c r="AB147" s="183"/>
      <c r="AC147" s="183"/>
      <c r="AD147" s="183"/>
      <c r="AE147" s="478"/>
      <c r="AF147" s="478"/>
      <c r="AG147" s="478"/>
      <c r="AH147" s="478"/>
      <c r="AI147" s="478"/>
      <c r="AJ147" s="478"/>
      <c r="AK147" s="478"/>
      <c r="AL147" s="478"/>
      <c r="AM147" s="478"/>
      <c r="AN147" s="478"/>
      <c r="AO147" s="478"/>
      <c r="AP147" s="478"/>
      <c r="AQ147" s="478"/>
      <c r="AR147" s="478"/>
      <c r="AS147" s="478"/>
      <c r="AT147" s="478"/>
      <c r="AU147" s="478"/>
      <c r="AV147" s="478"/>
      <c r="AW147" s="478"/>
      <c r="AX147" s="478"/>
      <c r="AY147" s="478"/>
      <c r="AZ147" s="478"/>
      <c r="BA147" s="478"/>
      <c r="BB147" s="478"/>
    </row>
    <row r="148" spans="1:54" ht="15.75" customHeight="1">
      <c r="A148" s="183"/>
      <c r="B148" s="183"/>
      <c r="C148" s="183"/>
      <c r="D148" s="183"/>
      <c r="E148" s="183"/>
      <c r="F148" s="183"/>
      <c r="G148" s="183"/>
      <c r="H148" s="183"/>
      <c r="I148" s="183"/>
      <c r="J148" s="183"/>
      <c r="K148" s="183"/>
      <c r="L148" s="183"/>
      <c r="M148" s="798"/>
      <c r="N148" s="699"/>
      <c r="O148" s="699"/>
      <c r="P148" s="699"/>
      <c r="Q148" s="699"/>
      <c r="R148" s="699"/>
      <c r="S148" s="699"/>
      <c r="T148" s="699"/>
      <c r="U148" s="183"/>
      <c r="V148" s="183"/>
      <c r="W148" s="183"/>
      <c r="X148" s="183"/>
      <c r="Y148" s="183"/>
      <c r="Z148" s="183"/>
      <c r="AA148" s="183"/>
      <c r="AB148" s="183"/>
      <c r="AC148" s="183"/>
      <c r="AD148" s="183"/>
      <c r="AE148" s="478"/>
      <c r="AF148" s="478"/>
      <c r="AG148" s="478"/>
      <c r="AH148" s="478"/>
      <c r="AI148" s="478"/>
      <c r="AJ148" s="478"/>
      <c r="AK148" s="478"/>
      <c r="AL148" s="478"/>
      <c r="AM148" s="478"/>
      <c r="AN148" s="478"/>
      <c r="AO148" s="478"/>
      <c r="AP148" s="478"/>
      <c r="AQ148" s="478"/>
      <c r="AR148" s="478"/>
      <c r="AS148" s="478"/>
      <c r="AT148" s="478"/>
      <c r="AU148" s="478"/>
      <c r="AV148" s="478"/>
      <c r="AW148" s="478"/>
      <c r="AX148" s="478"/>
      <c r="AY148" s="478"/>
      <c r="AZ148" s="478"/>
      <c r="BA148" s="478"/>
      <c r="BB148" s="478"/>
    </row>
    <row r="149" spans="1:54" ht="15.75" customHeight="1">
      <c r="A149" s="183"/>
      <c r="B149" s="183"/>
      <c r="C149" s="183"/>
      <c r="D149" s="183"/>
      <c r="E149" s="183"/>
      <c r="F149" s="183"/>
      <c r="G149" s="183"/>
      <c r="H149" s="183"/>
      <c r="I149" s="183"/>
      <c r="J149" s="183"/>
      <c r="K149" s="183"/>
      <c r="L149" s="183"/>
      <c r="M149" s="798"/>
      <c r="N149" s="699"/>
      <c r="O149" s="699"/>
      <c r="P149" s="699"/>
      <c r="Q149" s="699"/>
      <c r="R149" s="699"/>
      <c r="S149" s="699"/>
      <c r="T149" s="699"/>
      <c r="U149" s="183"/>
      <c r="V149" s="183"/>
      <c r="W149" s="183"/>
      <c r="X149" s="183"/>
      <c r="Y149" s="183"/>
      <c r="Z149" s="183"/>
      <c r="AA149" s="183"/>
      <c r="AB149" s="183"/>
      <c r="AC149" s="183"/>
      <c r="AD149" s="183"/>
      <c r="AE149" s="478"/>
      <c r="AF149" s="478"/>
      <c r="AG149" s="478"/>
      <c r="AH149" s="478"/>
      <c r="AI149" s="478"/>
      <c r="AJ149" s="478"/>
      <c r="AK149" s="478"/>
      <c r="AL149" s="478"/>
      <c r="AM149" s="478"/>
      <c r="AN149" s="478"/>
      <c r="AO149" s="478"/>
      <c r="AP149" s="478"/>
      <c r="AQ149" s="478"/>
      <c r="AR149" s="478"/>
      <c r="AS149" s="478"/>
      <c r="AT149" s="478"/>
      <c r="AU149" s="478"/>
      <c r="AV149" s="478"/>
      <c r="AW149" s="478"/>
      <c r="AX149" s="478"/>
      <c r="AY149" s="478"/>
      <c r="AZ149" s="478"/>
      <c r="BA149" s="478"/>
      <c r="BB149" s="478"/>
    </row>
    <row r="150" spans="1:54" ht="15.75" customHeight="1">
      <c r="A150" s="183"/>
      <c r="B150" s="183"/>
      <c r="C150" s="183"/>
      <c r="D150" s="183"/>
      <c r="E150" s="183"/>
      <c r="F150" s="183"/>
      <c r="G150" s="183"/>
      <c r="H150" s="183"/>
      <c r="I150" s="183"/>
      <c r="J150" s="183"/>
      <c r="K150" s="183"/>
      <c r="L150" s="183"/>
      <c r="M150" s="798"/>
      <c r="N150" s="699"/>
      <c r="O150" s="699"/>
      <c r="P150" s="699"/>
      <c r="Q150" s="699"/>
      <c r="R150" s="699"/>
      <c r="S150" s="699"/>
      <c r="T150" s="699"/>
      <c r="U150" s="183"/>
      <c r="V150" s="183"/>
      <c r="W150" s="183"/>
      <c r="X150" s="183"/>
      <c r="Y150" s="183"/>
      <c r="Z150" s="183"/>
      <c r="AA150" s="183"/>
      <c r="AB150" s="183"/>
      <c r="AC150" s="183"/>
      <c r="AD150" s="183"/>
      <c r="AE150" s="478"/>
      <c r="AF150" s="478"/>
      <c r="AG150" s="478"/>
      <c r="AH150" s="478"/>
      <c r="AI150" s="478"/>
      <c r="AJ150" s="478"/>
      <c r="AK150" s="478"/>
      <c r="AL150" s="478"/>
      <c r="AM150" s="478"/>
      <c r="AN150" s="478"/>
      <c r="AO150" s="478"/>
      <c r="AP150" s="478"/>
      <c r="AQ150" s="478"/>
      <c r="AR150" s="478"/>
      <c r="AS150" s="478"/>
      <c r="AT150" s="478"/>
      <c r="AU150" s="478"/>
      <c r="AV150" s="478"/>
      <c r="AW150" s="478"/>
      <c r="AX150" s="478"/>
      <c r="AY150" s="478"/>
      <c r="AZ150" s="478"/>
      <c r="BA150" s="478"/>
      <c r="BB150" s="478"/>
    </row>
    <row r="151" spans="1:54" ht="15.75" customHeight="1">
      <c r="A151" s="183"/>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478"/>
      <c r="AF151" s="478"/>
      <c r="AG151" s="478"/>
      <c r="AH151" s="478"/>
      <c r="AI151" s="478"/>
      <c r="AJ151" s="478"/>
      <c r="AK151" s="478"/>
      <c r="AL151" s="478"/>
      <c r="AM151" s="478"/>
      <c r="AN151" s="478"/>
      <c r="AO151" s="478"/>
      <c r="AP151" s="478"/>
      <c r="AQ151" s="478"/>
      <c r="AR151" s="478"/>
      <c r="AS151" s="478"/>
      <c r="AT151" s="478"/>
      <c r="AU151" s="478"/>
      <c r="AV151" s="478"/>
      <c r="AW151" s="478"/>
      <c r="AX151" s="478"/>
      <c r="AY151" s="478"/>
      <c r="AZ151" s="478"/>
      <c r="BA151" s="478"/>
      <c r="BB151" s="478"/>
    </row>
    <row r="152" spans="1:54" ht="15.75" customHeight="1">
      <c r="A152" s="183"/>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c r="AE152" s="478"/>
      <c r="AF152" s="478"/>
      <c r="AG152" s="478"/>
      <c r="AH152" s="478"/>
      <c r="AI152" s="478"/>
      <c r="AJ152" s="478"/>
      <c r="AK152" s="478"/>
      <c r="AL152" s="478"/>
      <c r="AM152" s="478"/>
      <c r="AN152" s="478"/>
      <c r="AO152" s="478"/>
      <c r="AP152" s="478"/>
      <c r="AQ152" s="478"/>
      <c r="AR152" s="478"/>
      <c r="AS152" s="478"/>
      <c r="AT152" s="478"/>
      <c r="AU152" s="478"/>
      <c r="AV152" s="478"/>
      <c r="AW152" s="478"/>
      <c r="AX152" s="478"/>
      <c r="AY152" s="478"/>
      <c r="AZ152" s="478"/>
      <c r="BA152" s="478"/>
      <c r="BB152" s="478"/>
    </row>
    <row r="153" spans="1:54" ht="15.75" customHeight="1">
      <c r="A153" s="183"/>
      <c r="B153" s="798"/>
      <c r="C153" s="699"/>
      <c r="D153" s="183"/>
      <c r="E153" s="183"/>
      <c r="F153" s="183"/>
      <c r="G153" s="183"/>
      <c r="H153" s="183"/>
      <c r="I153" s="183"/>
      <c r="J153" s="183"/>
      <c r="K153" s="183"/>
      <c r="L153" s="183"/>
      <c r="M153" s="798"/>
      <c r="N153" s="699"/>
      <c r="O153" s="699"/>
      <c r="P153" s="798"/>
      <c r="Q153" s="699"/>
      <c r="R153" s="699"/>
      <c r="S153" s="699"/>
      <c r="T153" s="699"/>
      <c r="U153" s="183"/>
      <c r="V153" s="183"/>
      <c r="W153" s="183"/>
      <c r="X153" s="183"/>
      <c r="Y153" s="183"/>
      <c r="Z153" s="183"/>
      <c r="AA153" s="183"/>
      <c r="AB153" s="183"/>
      <c r="AC153" s="183"/>
      <c r="AD153" s="183"/>
      <c r="AE153" s="478"/>
      <c r="AF153" s="478"/>
      <c r="AG153" s="478"/>
      <c r="AH153" s="478"/>
      <c r="AI153" s="478"/>
      <c r="AJ153" s="478"/>
      <c r="AK153" s="478"/>
      <c r="AL153" s="478"/>
      <c r="AM153" s="478"/>
      <c r="AN153" s="478"/>
      <c r="AO153" s="478"/>
      <c r="AP153" s="478"/>
      <c r="AQ153" s="478"/>
      <c r="AR153" s="478"/>
      <c r="AS153" s="478"/>
      <c r="AT153" s="478"/>
      <c r="AU153" s="478"/>
      <c r="AV153" s="478"/>
      <c r="AW153" s="478"/>
      <c r="AX153" s="478"/>
      <c r="AY153" s="478"/>
      <c r="AZ153" s="478"/>
      <c r="BA153" s="478"/>
      <c r="BB153" s="478"/>
    </row>
    <row r="154" spans="1:54" ht="15.75" customHeight="1">
      <c r="A154" s="183"/>
      <c r="B154" s="798"/>
      <c r="C154" s="699"/>
      <c r="D154" s="183"/>
      <c r="E154" s="183"/>
      <c r="F154" s="183"/>
      <c r="G154" s="183"/>
      <c r="H154" s="183"/>
      <c r="I154" s="183"/>
      <c r="J154" s="183"/>
      <c r="K154" s="183"/>
      <c r="L154" s="183"/>
      <c r="M154" s="798"/>
      <c r="N154" s="699"/>
      <c r="O154" s="699"/>
      <c r="P154" s="798"/>
      <c r="Q154" s="699"/>
      <c r="R154" s="699"/>
      <c r="S154" s="699"/>
      <c r="T154" s="699"/>
      <c r="U154" s="183"/>
      <c r="V154" s="183"/>
      <c r="W154" s="183"/>
      <c r="X154" s="183"/>
      <c r="Y154" s="183"/>
      <c r="Z154" s="183"/>
      <c r="AA154" s="183"/>
      <c r="AB154" s="183"/>
      <c r="AC154" s="183"/>
      <c r="AD154" s="183"/>
      <c r="AE154" s="478"/>
      <c r="AF154" s="478"/>
      <c r="AG154" s="478"/>
      <c r="AH154" s="478"/>
      <c r="AI154" s="478"/>
      <c r="AJ154" s="478"/>
      <c r="AK154" s="478"/>
      <c r="AL154" s="478"/>
      <c r="AM154" s="478"/>
      <c r="AN154" s="478"/>
      <c r="AO154" s="478"/>
      <c r="AP154" s="478"/>
      <c r="AQ154" s="478"/>
      <c r="AR154" s="478"/>
      <c r="AS154" s="478"/>
      <c r="AT154" s="478"/>
      <c r="AU154" s="478"/>
      <c r="AV154" s="478"/>
      <c r="AW154" s="478"/>
      <c r="AX154" s="478"/>
      <c r="AY154" s="478"/>
      <c r="AZ154" s="478"/>
      <c r="BA154" s="478"/>
      <c r="BB154" s="478"/>
    </row>
    <row r="155" spans="1:54" ht="15.75" customHeight="1">
      <c r="A155" s="183"/>
      <c r="B155" s="798"/>
      <c r="C155" s="699"/>
      <c r="D155" s="183"/>
      <c r="E155" s="183"/>
      <c r="F155" s="183"/>
      <c r="G155" s="183"/>
      <c r="H155" s="183"/>
      <c r="I155" s="183"/>
      <c r="J155" s="183"/>
      <c r="K155" s="183"/>
      <c r="L155" s="183"/>
      <c r="M155" s="798"/>
      <c r="N155" s="699"/>
      <c r="O155" s="699"/>
      <c r="P155" s="699"/>
      <c r="Q155" s="699"/>
      <c r="R155" s="699"/>
      <c r="S155" s="699"/>
      <c r="T155" s="699"/>
      <c r="U155" s="183"/>
      <c r="V155" s="183"/>
      <c r="W155" s="183"/>
      <c r="X155" s="183"/>
      <c r="Y155" s="183"/>
      <c r="Z155" s="183"/>
      <c r="AA155" s="183"/>
      <c r="AB155" s="183"/>
      <c r="AC155" s="183"/>
      <c r="AD155" s="183"/>
      <c r="AE155" s="478"/>
      <c r="AF155" s="478"/>
      <c r="AG155" s="478"/>
      <c r="AH155" s="478"/>
      <c r="AI155" s="478"/>
      <c r="AJ155" s="478"/>
      <c r="AK155" s="478"/>
      <c r="AL155" s="478"/>
      <c r="AM155" s="478"/>
      <c r="AN155" s="478"/>
      <c r="AO155" s="478"/>
      <c r="AP155" s="478"/>
      <c r="AQ155" s="478"/>
      <c r="AR155" s="478"/>
      <c r="AS155" s="478"/>
      <c r="AT155" s="478"/>
      <c r="AU155" s="478"/>
      <c r="AV155" s="478"/>
      <c r="AW155" s="478"/>
      <c r="AX155" s="478"/>
      <c r="AY155" s="478"/>
      <c r="AZ155" s="478"/>
      <c r="BA155" s="478"/>
      <c r="BB155" s="478"/>
    </row>
    <row r="156" spans="1:54" ht="15.75" customHeight="1">
      <c r="A156" s="183"/>
      <c r="B156" s="798"/>
      <c r="C156" s="699"/>
      <c r="D156" s="183"/>
      <c r="E156" s="183"/>
      <c r="F156" s="183"/>
      <c r="G156" s="183"/>
      <c r="H156" s="183"/>
      <c r="I156" s="183"/>
      <c r="J156" s="183"/>
      <c r="K156" s="183"/>
      <c r="L156" s="183"/>
      <c r="M156" s="798"/>
      <c r="N156" s="699"/>
      <c r="O156" s="699"/>
      <c r="P156" s="699"/>
      <c r="Q156" s="699"/>
      <c r="R156" s="699"/>
      <c r="S156" s="699"/>
      <c r="T156" s="699"/>
      <c r="U156" s="183"/>
      <c r="V156" s="183"/>
      <c r="W156" s="183"/>
      <c r="X156" s="183"/>
      <c r="Y156" s="183"/>
      <c r="Z156" s="183"/>
      <c r="AA156" s="183"/>
      <c r="AB156" s="183"/>
      <c r="AC156" s="183"/>
      <c r="AD156" s="183"/>
      <c r="AE156" s="478"/>
      <c r="AF156" s="478"/>
      <c r="AG156" s="478"/>
      <c r="AH156" s="478"/>
      <c r="AI156" s="478"/>
      <c r="AJ156" s="478"/>
      <c r="AK156" s="478"/>
      <c r="AL156" s="478"/>
      <c r="AM156" s="478"/>
      <c r="AN156" s="478"/>
      <c r="AO156" s="478"/>
      <c r="AP156" s="478"/>
      <c r="AQ156" s="478"/>
      <c r="AR156" s="478"/>
      <c r="AS156" s="478"/>
      <c r="AT156" s="478"/>
      <c r="AU156" s="478"/>
      <c r="AV156" s="478"/>
      <c r="AW156" s="478"/>
      <c r="AX156" s="478"/>
      <c r="AY156" s="478"/>
      <c r="AZ156" s="478"/>
      <c r="BA156" s="478"/>
      <c r="BB156" s="478"/>
    </row>
    <row r="157" spans="1:54" ht="15.75" customHeight="1">
      <c r="A157" s="183"/>
      <c r="B157" s="798"/>
      <c r="C157" s="699"/>
      <c r="D157" s="183"/>
      <c r="E157" s="183"/>
      <c r="F157" s="183"/>
      <c r="G157" s="183"/>
      <c r="H157" s="183"/>
      <c r="I157" s="183"/>
      <c r="J157" s="183"/>
      <c r="K157" s="183"/>
      <c r="L157" s="183"/>
      <c r="M157" s="798"/>
      <c r="N157" s="699"/>
      <c r="O157" s="699"/>
      <c r="P157" s="699"/>
      <c r="Q157" s="699"/>
      <c r="R157" s="699"/>
      <c r="S157" s="699"/>
      <c r="T157" s="699"/>
      <c r="U157" s="183"/>
      <c r="V157" s="183"/>
      <c r="W157" s="183"/>
      <c r="X157" s="183"/>
      <c r="Y157" s="183"/>
      <c r="Z157" s="183"/>
      <c r="AA157" s="183"/>
      <c r="AB157" s="183"/>
      <c r="AC157" s="183"/>
      <c r="AD157" s="183"/>
      <c r="AE157" s="478"/>
      <c r="AF157" s="478"/>
      <c r="AG157" s="478"/>
      <c r="AH157" s="478"/>
      <c r="AI157" s="478"/>
      <c r="AJ157" s="478"/>
      <c r="AK157" s="478"/>
      <c r="AL157" s="478"/>
      <c r="AM157" s="478"/>
      <c r="AN157" s="478"/>
      <c r="AO157" s="478"/>
      <c r="AP157" s="478"/>
      <c r="AQ157" s="478"/>
      <c r="AR157" s="478"/>
      <c r="AS157" s="478"/>
      <c r="AT157" s="478"/>
      <c r="AU157" s="478"/>
      <c r="AV157" s="478"/>
      <c r="AW157" s="478"/>
      <c r="AX157" s="478"/>
      <c r="AY157" s="478"/>
      <c r="AZ157" s="478"/>
      <c r="BA157" s="478"/>
      <c r="BB157" s="478"/>
    </row>
    <row r="158" spans="1:54" ht="15.75" customHeight="1">
      <c r="A158" s="183"/>
      <c r="B158" s="798"/>
      <c r="C158" s="699"/>
      <c r="D158" s="183"/>
      <c r="E158" s="183"/>
      <c r="F158" s="183"/>
      <c r="G158" s="183"/>
      <c r="H158" s="183"/>
      <c r="I158" s="183"/>
      <c r="J158" s="183"/>
      <c r="K158" s="183"/>
      <c r="L158" s="183"/>
      <c r="M158" s="798"/>
      <c r="N158" s="699"/>
      <c r="O158" s="699"/>
      <c r="P158" s="699"/>
      <c r="Q158" s="699"/>
      <c r="R158" s="699"/>
      <c r="S158" s="699"/>
      <c r="T158" s="699"/>
      <c r="U158" s="183"/>
      <c r="V158" s="183"/>
      <c r="W158" s="183"/>
      <c r="X158" s="183"/>
      <c r="Y158" s="183"/>
      <c r="Z158" s="183"/>
      <c r="AA158" s="183"/>
      <c r="AB158" s="183"/>
      <c r="AC158" s="183"/>
      <c r="AD158" s="183"/>
      <c r="AE158" s="478"/>
      <c r="AF158" s="478"/>
      <c r="AG158" s="478"/>
      <c r="AH158" s="478"/>
      <c r="AI158" s="478"/>
      <c r="AJ158" s="478"/>
      <c r="AK158" s="478"/>
      <c r="AL158" s="478"/>
      <c r="AM158" s="478"/>
      <c r="AN158" s="478"/>
      <c r="AO158" s="478"/>
      <c r="AP158" s="478"/>
      <c r="AQ158" s="478"/>
      <c r="AR158" s="478"/>
      <c r="AS158" s="478"/>
      <c r="AT158" s="478"/>
      <c r="AU158" s="478"/>
      <c r="AV158" s="478"/>
      <c r="AW158" s="478"/>
      <c r="AX158" s="478"/>
      <c r="AY158" s="478"/>
      <c r="AZ158" s="478"/>
      <c r="BA158" s="478"/>
      <c r="BB158" s="478"/>
    </row>
    <row r="159" spans="1:54" ht="15.75" customHeight="1">
      <c r="A159" s="183"/>
      <c r="B159" s="798"/>
      <c r="C159" s="699"/>
      <c r="D159" s="183"/>
      <c r="E159" s="183"/>
      <c r="F159" s="183"/>
      <c r="G159" s="183"/>
      <c r="H159" s="183"/>
      <c r="I159" s="183"/>
      <c r="J159" s="183"/>
      <c r="K159" s="183"/>
      <c r="L159" s="183"/>
      <c r="M159" s="798"/>
      <c r="N159" s="699"/>
      <c r="O159" s="699"/>
      <c r="P159" s="699"/>
      <c r="Q159" s="699"/>
      <c r="R159" s="699"/>
      <c r="S159" s="699"/>
      <c r="T159" s="699"/>
      <c r="U159" s="183"/>
      <c r="V159" s="183"/>
      <c r="W159" s="183"/>
      <c r="X159" s="183"/>
      <c r="Y159" s="183"/>
      <c r="Z159" s="183"/>
      <c r="AA159" s="183"/>
      <c r="AB159" s="183"/>
      <c r="AC159" s="183"/>
      <c r="AD159" s="183"/>
      <c r="AE159" s="478"/>
      <c r="AF159" s="478"/>
      <c r="AG159" s="478"/>
      <c r="AH159" s="478"/>
      <c r="AI159" s="478"/>
      <c r="AJ159" s="478"/>
      <c r="AK159" s="478"/>
      <c r="AL159" s="478"/>
      <c r="AM159" s="478"/>
      <c r="AN159" s="478"/>
      <c r="AO159" s="478"/>
      <c r="AP159" s="478"/>
      <c r="AQ159" s="478"/>
      <c r="AR159" s="478"/>
      <c r="AS159" s="478"/>
      <c r="AT159" s="478"/>
      <c r="AU159" s="478"/>
      <c r="AV159" s="478"/>
      <c r="AW159" s="478"/>
      <c r="AX159" s="478"/>
      <c r="AY159" s="478"/>
      <c r="AZ159" s="478"/>
      <c r="BA159" s="478"/>
      <c r="BB159" s="478"/>
    </row>
    <row r="160" spans="1:54" ht="15.75" customHeight="1">
      <c r="A160" s="183"/>
      <c r="B160" s="798"/>
      <c r="C160" s="699"/>
      <c r="D160" s="183"/>
      <c r="E160" s="183"/>
      <c r="F160" s="183"/>
      <c r="G160" s="183"/>
      <c r="H160" s="183"/>
      <c r="I160" s="183"/>
      <c r="J160" s="183"/>
      <c r="K160" s="183"/>
      <c r="L160" s="183"/>
      <c r="M160" s="798"/>
      <c r="N160" s="699"/>
      <c r="O160" s="699"/>
      <c r="P160" s="699"/>
      <c r="Q160" s="699"/>
      <c r="R160" s="699"/>
      <c r="S160" s="699"/>
      <c r="T160" s="699"/>
      <c r="U160" s="183"/>
      <c r="V160" s="183"/>
      <c r="W160" s="183"/>
      <c r="X160" s="183"/>
      <c r="Y160" s="183"/>
      <c r="Z160" s="183"/>
      <c r="AA160" s="183"/>
      <c r="AB160" s="183"/>
      <c r="AC160" s="183"/>
      <c r="AD160" s="183"/>
      <c r="AE160" s="478"/>
      <c r="AF160" s="478"/>
      <c r="AG160" s="478"/>
      <c r="AH160" s="478"/>
      <c r="AI160" s="478"/>
      <c r="AJ160" s="478"/>
      <c r="AK160" s="478"/>
      <c r="AL160" s="478"/>
      <c r="AM160" s="478"/>
      <c r="AN160" s="478"/>
      <c r="AO160" s="478"/>
      <c r="AP160" s="478"/>
      <c r="AQ160" s="478"/>
      <c r="AR160" s="478"/>
      <c r="AS160" s="478"/>
      <c r="AT160" s="478"/>
      <c r="AU160" s="478"/>
      <c r="AV160" s="478"/>
      <c r="AW160" s="478"/>
      <c r="AX160" s="478"/>
      <c r="AY160" s="478"/>
      <c r="AZ160" s="478"/>
      <c r="BA160" s="478"/>
      <c r="BB160" s="478"/>
    </row>
    <row r="161" spans="1:54" ht="15.75" customHeight="1">
      <c r="A161" s="183"/>
      <c r="B161" s="798"/>
      <c r="C161" s="699"/>
      <c r="D161" s="183"/>
      <c r="E161" s="183"/>
      <c r="F161" s="183"/>
      <c r="G161" s="183"/>
      <c r="H161" s="183"/>
      <c r="I161" s="183"/>
      <c r="J161" s="183"/>
      <c r="K161" s="183"/>
      <c r="L161" s="183"/>
      <c r="M161" s="798"/>
      <c r="N161" s="699"/>
      <c r="O161" s="699"/>
      <c r="P161" s="699"/>
      <c r="Q161" s="699"/>
      <c r="R161" s="699"/>
      <c r="S161" s="699"/>
      <c r="T161" s="699"/>
      <c r="U161" s="183"/>
      <c r="V161" s="183"/>
      <c r="W161" s="183"/>
      <c r="X161" s="183"/>
      <c r="Y161" s="183"/>
      <c r="Z161" s="183"/>
      <c r="AA161" s="183"/>
      <c r="AB161" s="183"/>
      <c r="AC161" s="183"/>
      <c r="AD161" s="183"/>
      <c r="AE161" s="478"/>
      <c r="AF161" s="478"/>
      <c r="AG161" s="478"/>
      <c r="AH161" s="478"/>
      <c r="AI161" s="478"/>
      <c r="AJ161" s="478"/>
      <c r="AK161" s="478"/>
      <c r="AL161" s="478"/>
      <c r="AM161" s="478"/>
      <c r="AN161" s="478"/>
      <c r="AO161" s="478"/>
      <c r="AP161" s="478"/>
      <c r="AQ161" s="478"/>
      <c r="AR161" s="478"/>
      <c r="AS161" s="478"/>
      <c r="AT161" s="478"/>
      <c r="AU161" s="478"/>
      <c r="AV161" s="478"/>
      <c r="AW161" s="478"/>
      <c r="AX161" s="478"/>
      <c r="AY161" s="478"/>
      <c r="AZ161" s="478"/>
      <c r="BA161" s="478"/>
      <c r="BB161" s="478"/>
    </row>
    <row r="162" spans="1:54" ht="15.75" customHeight="1">
      <c r="A162" s="183"/>
      <c r="B162" s="798"/>
      <c r="C162" s="699"/>
      <c r="D162" s="183"/>
      <c r="E162" s="183"/>
      <c r="F162" s="183"/>
      <c r="G162" s="183"/>
      <c r="H162" s="183"/>
      <c r="I162" s="183"/>
      <c r="J162" s="183"/>
      <c r="K162" s="183"/>
      <c r="L162" s="183"/>
      <c r="M162" s="798"/>
      <c r="N162" s="699"/>
      <c r="O162" s="699"/>
      <c r="P162" s="699"/>
      <c r="Q162" s="699"/>
      <c r="R162" s="699"/>
      <c r="S162" s="699"/>
      <c r="T162" s="699"/>
      <c r="U162" s="183"/>
      <c r="V162" s="183"/>
      <c r="W162" s="183"/>
      <c r="X162" s="183"/>
      <c r="Y162" s="183"/>
      <c r="Z162" s="183"/>
      <c r="AA162" s="183"/>
      <c r="AB162" s="183"/>
      <c r="AC162" s="183"/>
      <c r="AD162" s="183"/>
      <c r="AE162" s="478"/>
      <c r="AF162" s="478"/>
      <c r="AG162" s="478"/>
      <c r="AH162" s="478"/>
      <c r="AI162" s="478"/>
      <c r="AJ162" s="478"/>
      <c r="AK162" s="478"/>
      <c r="AL162" s="478"/>
      <c r="AM162" s="478"/>
      <c r="AN162" s="478"/>
      <c r="AO162" s="478"/>
      <c r="AP162" s="478"/>
      <c r="AQ162" s="478"/>
      <c r="AR162" s="478"/>
      <c r="AS162" s="478"/>
      <c r="AT162" s="478"/>
      <c r="AU162" s="478"/>
      <c r="AV162" s="478"/>
      <c r="AW162" s="478"/>
      <c r="AX162" s="478"/>
      <c r="AY162" s="478"/>
      <c r="AZ162" s="478"/>
      <c r="BA162" s="478"/>
      <c r="BB162" s="478"/>
    </row>
    <row r="163" spans="1:54" ht="15.75" customHeight="1">
      <c r="A163" s="183"/>
      <c r="B163" s="798"/>
      <c r="C163" s="699"/>
      <c r="D163" s="183"/>
      <c r="E163" s="183"/>
      <c r="F163" s="183"/>
      <c r="G163" s="183"/>
      <c r="H163" s="183"/>
      <c r="I163" s="183"/>
      <c r="J163" s="183"/>
      <c r="K163" s="183"/>
      <c r="L163" s="183"/>
      <c r="M163" s="798"/>
      <c r="N163" s="699"/>
      <c r="O163" s="699"/>
      <c r="P163" s="699"/>
      <c r="Q163" s="699"/>
      <c r="R163" s="699"/>
      <c r="S163" s="699"/>
      <c r="T163" s="699"/>
      <c r="U163" s="183"/>
      <c r="V163" s="183"/>
      <c r="W163" s="183"/>
      <c r="X163" s="183"/>
      <c r="Y163" s="183"/>
      <c r="Z163" s="183"/>
      <c r="AA163" s="183"/>
      <c r="AB163" s="183"/>
      <c r="AC163" s="183"/>
      <c r="AD163" s="183"/>
      <c r="AE163" s="478"/>
      <c r="AF163" s="478"/>
      <c r="AG163" s="478"/>
      <c r="AH163" s="478"/>
      <c r="AI163" s="478"/>
      <c r="AJ163" s="478"/>
      <c r="AK163" s="478"/>
      <c r="AL163" s="478"/>
      <c r="AM163" s="478"/>
      <c r="AN163" s="478"/>
      <c r="AO163" s="478"/>
      <c r="AP163" s="478"/>
      <c r="AQ163" s="478"/>
      <c r="AR163" s="478"/>
      <c r="AS163" s="478"/>
      <c r="AT163" s="478"/>
      <c r="AU163" s="478"/>
      <c r="AV163" s="478"/>
      <c r="AW163" s="478"/>
      <c r="AX163" s="478"/>
      <c r="AY163" s="478"/>
      <c r="AZ163" s="478"/>
      <c r="BA163" s="478"/>
      <c r="BB163" s="478"/>
    </row>
    <row r="164" spans="1:54" ht="15.75" customHeight="1">
      <c r="A164" s="183"/>
      <c r="B164" s="798"/>
      <c r="C164" s="699"/>
      <c r="D164" s="183"/>
      <c r="E164" s="183"/>
      <c r="F164" s="183"/>
      <c r="G164" s="183"/>
      <c r="H164" s="183"/>
      <c r="I164" s="183"/>
      <c r="J164" s="183"/>
      <c r="K164" s="183"/>
      <c r="L164" s="183"/>
      <c r="M164" s="798"/>
      <c r="N164" s="699"/>
      <c r="O164" s="699"/>
      <c r="P164" s="699"/>
      <c r="Q164" s="699"/>
      <c r="R164" s="699"/>
      <c r="S164" s="699"/>
      <c r="T164" s="699"/>
      <c r="U164" s="183"/>
      <c r="V164" s="183"/>
      <c r="W164" s="183"/>
      <c r="X164" s="183"/>
      <c r="Y164" s="183"/>
      <c r="Z164" s="183"/>
      <c r="AA164" s="183"/>
      <c r="AB164" s="183"/>
      <c r="AC164" s="183"/>
      <c r="AD164" s="183"/>
      <c r="AE164" s="478"/>
      <c r="AF164" s="478"/>
      <c r="AG164" s="478"/>
      <c r="AH164" s="478"/>
      <c r="AI164" s="478"/>
      <c r="AJ164" s="478"/>
      <c r="AK164" s="478"/>
      <c r="AL164" s="478"/>
      <c r="AM164" s="478"/>
      <c r="AN164" s="478"/>
      <c r="AO164" s="478"/>
      <c r="AP164" s="478"/>
      <c r="AQ164" s="478"/>
      <c r="AR164" s="478"/>
      <c r="AS164" s="478"/>
      <c r="AT164" s="478"/>
      <c r="AU164" s="478"/>
      <c r="AV164" s="478"/>
      <c r="AW164" s="478"/>
      <c r="AX164" s="478"/>
      <c r="AY164" s="478"/>
      <c r="AZ164" s="478"/>
      <c r="BA164" s="478"/>
      <c r="BB164" s="478"/>
    </row>
    <row r="165" spans="1:54" ht="15.75" customHeight="1">
      <c r="A165" s="183"/>
      <c r="B165" s="798"/>
      <c r="C165" s="699"/>
      <c r="D165" s="183"/>
      <c r="E165" s="183"/>
      <c r="F165" s="183"/>
      <c r="G165" s="183"/>
      <c r="H165" s="183"/>
      <c r="I165" s="183"/>
      <c r="J165" s="183"/>
      <c r="K165" s="183"/>
      <c r="L165" s="183"/>
      <c r="M165" s="798"/>
      <c r="N165" s="699"/>
      <c r="O165" s="699"/>
      <c r="P165" s="699"/>
      <c r="Q165" s="699"/>
      <c r="R165" s="699"/>
      <c r="S165" s="699"/>
      <c r="T165" s="699"/>
      <c r="U165" s="183"/>
      <c r="V165" s="183"/>
      <c r="W165" s="183"/>
      <c r="X165" s="183"/>
      <c r="Y165" s="183"/>
      <c r="Z165" s="183"/>
      <c r="AA165" s="183"/>
      <c r="AB165" s="183"/>
      <c r="AC165" s="183"/>
      <c r="AD165" s="183"/>
      <c r="AE165" s="478"/>
      <c r="AF165" s="478"/>
      <c r="AG165" s="478"/>
      <c r="AH165" s="478"/>
      <c r="AI165" s="478"/>
      <c r="AJ165" s="478"/>
      <c r="AK165" s="478"/>
      <c r="AL165" s="478"/>
      <c r="AM165" s="478"/>
      <c r="AN165" s="478"/>
      <c r="AO165" s="478"/>
      <c r="AP165" s="478"/>
      <c r="AQ165" s="478"/>
      <c r="AR165" s="478"/>
      <c r="AS165" s="478"/>
      <c r="AT165" s="478"/>
      <c r="AU165" s="478"/>
      <c r="AV165" s="478"/>
      <c r="AW165" s="478"/>
      <c r="AX165" s="478"/>
      <c r="AY165" s="478"/>
      <c r="AZ165" s="478"/>
      <c r="BA165" s="478"/>
      <c r="BB165" s="478"/>
    </row>
    <row r="166" spans="1:54" ht="15.75" customHeight="1">
      <c r="A166" s="183"/>
      <c r="B166" s="798"/>
      <c r="C166" s="699"/>
      <c r="D166" s="183"/>
      <c r="E166" s="183"/>
      <c r="F166" s="183"/>
      <c r="G166" s="183"/>
      <c r="H166" s="183"/>
      <c r="I166" s="183"/>
      <c r="J166" s="183"/>
      <c r="K166" s="183"/>
      <c r="L166" s="183"/>
      <c r="M166" s="798"/>
      <c r="N166" s="699"/>
      <c r="O166" s="699"/>
      <c r="P166" s="699"/>
      <c r="Q166" s="699"/>
      <c r="R166" s="699"/>
      <c r="S166" s="699"/>
      <c r="T166" s="699"/>
      <c r="U166" s="183"/>
      <c r="V166" s="183"/>
      <c r="W166" s="183"/>
      <c r="X166" s="183"/>
      <c r="Y166" s="183"/>
      <c r="Z166" s="183"/>
      <c r="AA166" s="183"/>
      <c r="AB166" s="183"/>
      <c r="AC166" s="183"/>
      <c r="AD166" s="183"/>
      <c r="AE166" s="478"/>
      <c r="AF166" s="478"/>
      <c r="AG166" s="478"/>
      <c r="AH166" s="478"/>
      <c r="AI166" s="478"/>
      <c r="AJ166" s="478"/>
      <c r="AK166" s="478"/>
      <c r="AL166" s="478"/>
      <c r="AM166" s="478"/>
      <c r="AN166" s="478"/>
      <c r="AO166" s="478"/>
      <c r="AP166" s="478"/>
      <c r="AQ166" s="478"/>
      <c r="AR166" s="478"/>
      <c r="AS166" s="478"/>
      <c r="AT166" s="478"/>
      <c r="AU166" s="478"/>
      <c r="AV166" s="478"/>
      <c r="AW166" s="478"/>
      <c r="AX166" s="478"/>
      <c r="AY166" s="478"/>
      <c r="AZ166" s="478"/>
      <c r="BA166" s="478"/>
      <c r="BB166" s="478"/>
    </row>
    <row r="167" spans="1:54" ht="15.75" customHeight="1">
      <c r="A167" s="183"/>
      <c r="B167" s="798"/>
      <c r="C167" s="699"/>
      <c r="D167" s="183"/>
      <c r="E167" s="183"/>
      <c r="F167" s="183"/>
      <c r="G167" s="183"/>
      <c r="H167" s="183"/>
      <c r="I167" s="183"/>
      <c r="J167" s="183"/>
      <c r="K167" s="183"/>
      <c r="L167" s="183"/>
      <c r="M167" s="798"/>
      <c r="N167" s="699"/>
      <c r="O167" s="699"/>
      <c r="P167" s="699"/>
      <c r="Q167" s="699"/>
      <c r="R167" s="699"/>
      <c r="S167" s="699"/>
      <c r="T167" s="699"/>
      <c r="U167" s="183"/>
      <c r="V167" s="183"/>
      <c r="W167" s="183"/>
      <c r="X167" s="183"/>
      <c r="Y167" s="183"/>
      <c r="Z167" s="183"/>
      <c r="AA167" s="183"/>
      <c r="AB167" s="183"/>
      <c r="AC167" s="183"/>
      <c r="AD167" s="183"/>
      <c r="AE167" s="478"/>
      <c r="AF167" s="478"/>
      <c r="AG167" s="478"/>
      <c r="AH167" s="478"/>
      <c r="AI167" s="478"/>
      <c r="AJ167" s="478"/>
      <c r="AK167" s="478"/>
      <c r="AL167" s="478"/>
      <c r="AM167" s="478"/>
      <c r="AN167" s="478"/>
      <c r="AO167" s="478"/>
      <c r="AP167" s="478"/>
      <c r="AQ167" s="478"/>
      <c r="AR167" s="478"/>
      <c r="AS167" s="478"/>
      <c r="AT167" s="478"/>
      <c r="AU167" s="478"/>
      <c r="AV167" s="478"/>
      <c r="AW167" s="478"/>
      <c r="AX167" s="478"/>
      <c r="AY167" s="478"/>
      <c r="AZ167" s="478"/>
      <c r="BA167" s="478"/>
      <c r="BB167" s="478"/>
    </row>
    <row r="168" spans="1:54" ht="15.75" customHeight="1">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478"/>
      <c r="AF168" s="478"/>
      <c r="AG168" s="478"/>
      <c r="AH168" s="478"/>
      <c r="AI168" s="478"/>
      <c r="AJ168" s="478"/>
      <c r="AK168" s="478"/>
      <c r="AL168" s="478"/>
      <c r="AM168" s="478"/>
      <c r="AN168" s="478"/>
      <c r="AO168" s="478"/>
      <c r="AP168" s="478"/>
      <c r="AQ168" s="478"/>
      <c r="AR168" s="478"/>
      <c r="AS168" s="478"/>
      <c r="AT168" s="478"/>
      <c r="AU168" s="478"/>
      <c r="AV168" s="478"/>
      <c r="AW168" s="478"/>
      <c r="AX168" s="478"/>
      <c r="AY168" s="478"/>
      <c r="AZ168" s="478"/>
      <c r="BA168" s="478"/>
      <c r="BB168" s="478"/>
    </row>
    <row r="169" spans="1:54" ht="15.75" customHeight="1">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478"/>
      <c r="AF169" s="478"/>
      <c r="AG169" s="478"/>
      <c r="AH169" s="478"/>
      <c r="AI169" s="478"/>
      <c r="AJ169" s="478"/>
      <c r="AK169" s="478"/>
      <c r="AL169" s="478"/>
      <c r="AM169" s="478"/>
      <c r="AN169" s="478"/>
      <c r="AO169" s="478"/>
      <c r="AP169" s="478"/>
      <c r="AQ169" s="478"/>
      <c r="AR169" s="478"/>
      <c r="AS169" s="478"/>
      <c r="AT169" s="478"/>
      <c r="AU169" s="478"/>
      <c r="AV169" s="478"/>
      <c r="AW169" s="478"/>
      <c r="AX169" s="478"/>
      <c r="AY169" s="478"/>
      <c r="AZ169" s="478"/>
      <c r="BA169" s="478"/>
      <c r="BB169" s="478"/>
    </row>
    <row r="170" spans="1:54" ht="15.75" customHeight="1">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478"/>
      <c r="AF170" s="478"/>
      <c r="AG170" s="478"/>
      <c r="AH170" s="478"/>
      <c r="AI170" s="478"/>
      <c r="AJ170" s="478"/>
      <c r="AK170" s="478"/>
      <c r="AL170" s="478"/>
      <c r="AM170" s="478"/>
      <c r="AN170" s="478"/>
      <c r="AO170" s="478"/>
      <c r="AP170" s="478"/>
      <c r="AQ170" s="478"/>
      <c r="AR170" s="478"/>
      <c r="AS170" s="478"/>
      <c r="AT170" s="478"/>
      <c r="AU170" s="478"/>
      <c r="AV170" s="478"/>
      <c r="AW170" s="478"/>
      <c r="AX170" s="478"/>
      <c r="AY170" s="478"/>
      <c r="AZ170" s="478"/>
      <c r="BA170" s="478"/>
      <c r="BB170" s="478"/>
    </row>
    <row r="171" spans="1:54" ht="15.75" customHeight="1">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478"/>
      <c r="AF171" s="478"/>
      <c r="AG171" s="478"/>
      <c r="AH171" s="478"/>
      <c r="AI171" s="478"/>
      <c r="AJ171" s="478"/>
      <c r="AK171" s="478"/>
      <c r="AL171" s="478"/>
      <c r="AM171" s="478"/>
      <c r="AN171" s="478"/>
      <c r="AO171" s="478"/>
      <c r="AP171" s="478"/>
      <c r="AQ171" s="478"/>
      <c r="AR171" s="478"/>
      <c r="AS171" s="478"/>
      <c r="AT171" s="478"/>
      <c r="AU171" s="478"/>
      <c r="AV171" s="478"/>
      <c r="AW171" s="478"/>
      <c r="AX171" s="478"/>
      <c r="AY171" s="478"/>
      <c r="AZ171" s="478"/>
      <c r="BA171" s="478"/>
      <c r="BB171" s="478"/>
    </row>
    <row r="172" spans="1:54" ht="15.75" customHeight="1">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478"/>
      <c r="AF172" s="478"/>
      <c r="AG172" s="478"/>
      <c r="AH172" s="478"/>
      <c r="AI172" s="478"/>
      <c r="AJ172" s="478"/>
      <c r="AK172" s="478"/>
      <c r="AL172" s="478"/>
      <c r="AM172" s="478"/>
      <c r="AN172" s="478"/>
      <c r="AO172" s="478"/>
      <c r="AP172" s="478"/>
      <c r="AQ172" s="478"/>
      <c r="AR172" s="478"/>
      <c r="AS172" s="478"/>
      <c r="AT172" s="478"/>
      <c r="AU172" s="478"/>
      <c r="AV172" s="478"/>
      <c r="AW172" s="478"/>
      <c r="AX172" s="478"/>
      <c r="AY172" s="478"/>
      <c r="AZ172" s="478"/>
      <c r="BA172" s="478"/>
      <c r="BB172" s="478"/>
    </row>
    <row r="173" spans="1:54" ht="15.75" customHeight="1">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478"/>
      <c r="AF173" s="478"/>
      <c r="AG173" s="478"/>
      <c r="AH173" s="478"/>
      <c r="AI173" s="478"/>
      <c r="AJ173" s="478"/>
      <c r="AK173" s="478"/>
      <c r="AL173" s="478"/>
      <c r="AM173" s="478"/>
      <c r="AN173" s="478"/>
      <c r="AO173" s="478"/>
      <c r="AP173" s="478"/>
      <c r="AQ173" s="478"/>
      <c r="AR173" s="478"/>
      <c r="AS173" s="478"/>
      <c r="AT173" s="478"/>
      <c r="AU173" s="478"/>
      <c r="AV173" s="478"/>
      <c r="AW173" s="478"/>
      <c r="AX173" s="478"/>
      <c r="AY173" s="478"/>
      <c r="AZ173" s="478"/>
      <c r="BA173" s="478"/>
      <c r="BB173" s="478"/>
    </row>
    <row r="174" spans="1:54" ht="15.75" customHeight="1">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478"/>
      <c r="AF174" s="478"/>
      <c r="AG174" s="478"/>
      <c r="AH174" s="478"/>
      <c r="AI174" s="478"/>
      <c r="AJ174" s="478"/>
      <c r="AK174" s="478"/>
      <c r="AL174" s="478"/>
      <c r="AM174" s="478"/>
      <c r="AN174" s="478"/>
      <c r="AO174" s="478"/>
      <c r="AP174" s="478"/>
      <c r="AQ174" s="478"/>
      <c r="AR174" s="478"/>
      <c r="AS174" s="478"/>
      <c r="AT174" s="478"/>
      <c r="AU174" s="478"/>
      <c r="AV174" s="478"/>
      <c r="AW174" s="478"/>
      <c r="AX174" s="478"/>
      <c r="AY174" s="478"/>
      <c r="AZ174" s="478"/>
      <c r="BA174" s="478"/>
      <c r="BB174" s="478"/>
    </row>
    <row r="175" spans="1:54" ht="15.75" customHeight="1">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478"/>
      <c r="AF175" s="478"/>
      <c r="AG175" s="478"/>
      <c r="AH175" s="478"/>
      <c r="AI175" s="478"/>
      <c r="AJ175" s="478"/>
      <c r="AK175" s="478"/>
      <c r="AL175" s="478"/>
      <c r="AM175" s="478"/>
      <c r="AN175" s="478"/>
      <c r="AO175" s="478"/>
      <c r="AP175" s="478"/>
      <c r="AQ175" s="478"/>
      <c r="AR175" s="478"/>
      <c r="AS175" s="478"/>
      <c r="AT175" s="478"/>
      <c r="AU175" s="478"/>
      <c r="AV175" s="478"/>
      <c r="AW175" s="478"/>
      <c r="AX175" s="478"/>
      <c r="AY175" s="478"/>
      <c r="AZ175" s="478"/>
      <c r="BA175" s="478"/>
      <c r="BB175" s="478"/>
    </row>
    <row r="176" spans="1:54" ht="15.75" customHeight="1">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478"/>
      <c r="AF176" s="478"/>
      <c r="AG176" s="478"/>
      <c r="AH176" s="478"/>
      <c r="AI176" s="478"/>
      <c r="AJ176" s="478"/>
      <c r="AK176" s="478"/>
      <c r="AL176" s="478"/>
      <c r="AM176" s="478"/>
      <c r="AN176" s="478"/>
      <c r="AO176" s="478"/>
      <c r="AP176" s="478"/>
      <c r="AQ176" s="478"/>
      <c r="AR176" s="478"/>
      <c r="AS176" s="478"/>
      <c r="AT176" s="478"/>
      <c r="AU176" s="478"/>
      <c r="AV176" s="478"/>
      <c r="AW176" s="478"/>
      <c r="AX176" s="478"/>
      <c r="AY176" s="478"/>
      <c r="AZ176" s="478"/>
      <c r="BA176" s="478"/>
      <c r="BB176" s="478"/>
    </row>
    <row r="177" spans="1:54" ht="15.75" customHeight="1">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478"/>
      <c r="AF177" s="478"/>
      <c r="AG177" s="478"/>
      <c r="AH177" s="478"/>
      <c r="AI177" s="478"/>
      <c r="AJ177" s="478"/>
      <c r="AK177" s="478"/>
      <c r="AL177" s="478"/>
      <c r="AM177" s="478"/>
      <c r="AN177" s="478"/>
      <c r="AO177" s="478"/>
      <c r="AP177" s="478"/>
      <c r="AQ177" s="478"/>
      <c r="AR177" s="478"/>
      <c r="AS177" s="478"/>
      <c r="AT177" s="478"/>
      <c r="AU177" s="478"/>
      <c r="AV177" s="478"/>
      <c r="AW177" s="478"/>
      <c r="AX177" s="478"/>
      <c r="AY177" s="478"/>
      <c r="AZ177" s="478"/>
      <c r="BA177" s="478"/>
      <c r="BB177" s="478"/>
    </row>
    <row r="178" spans="1:54" ht="15.75" customHeight="1">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478"/>
      <c r="AF178" s="478"/>
      <c r="AG178" s="478"/>
      <c r="AH178" s="478"/>
      <c r="AI178" s="478"/>
      <c r="AJ178" s="478"/>
      <c r="AK178" s="478"/>
      <c r="AL178" s="478"/>
      <c r="AM178" s="478"/>
      <c r="AN178" s="478"/>
      <c r="AO178" s="478"/>
      <c r="AP178" s="478"/>
      <c r="AQ178" s="478"/>
      <c r="AR178" s="478"/>
      <c r="AS178" s="478"/>
      <c r="AT178" s="478"/>
      <c r="AU178" s="478"/>
      <c r="AV178" s="478"/>
      <c r="AW178" s="478"/>
      <c r="AX178" s="478"/>
      <c r="AY178" s="478"/>
      <c r="AZ178" s="478"/>
      <c r="BA178" s="478"/>
      <c r="BB178" s="478"/>
    </row>
    <row r="179" spans="1:54" ht="15.75" customHeight="1">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478"/>
      <c r="AF179" s="478"/>
      <c r="AG179" s="478"/>
      <c r="AH179" s="478"/>
      <c r="AI179" s="478"/>
      <c r="AJ179" s="478"/>
      <c r="AK179" s="478"/>
      <c r="AL179" s="478"/>
      <c r="AM179" s="478"/>
      <c r="AN179" s="478"/>
      <c r="AO179" s="478"/>
      <c r="AP179" s="478"/>
      <c r="AQ179" s="478"/>
      <c r="AR179" s="478"/>
      <c r="AS179" s="478"/>
      <c r="AT179" s="478"/>
      <c r="AU179" s="478"/>
      <c r="AV179" s="478"/>
      <c r="AW179" s="478"/>
      <c r="AX179" s="478"/>
      <c r="AY179" s="478"/>
      <c r="AZ179" s="478"/>
      <c r="BA179" s="478"/>
      <c r="BB179" s="478"/>
    </row>
    <row r="180" spans="1:54" ht="15.75" customHeight="1">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478"/>
      <c r="AF180" s="478"/>
      <c r="AG180" s="478"/>
      <c r="AH180" s="478"/>
      <c r="AI180" s="478"/>
      <c r="AJ180" s="478"/>
      <c r="AK180" s="478"/>
      <c r="AL180" s="478"/>
      <c r="AM180" s="478"/>
      <c r="AN180" s="478"/>
      <c r="AO180" s="478"/>
      <c r="AP180" s="478"/>
      <c r="AQ180" s="478"/>
      <c r="AR180" s="478"/>
      <c r="AS180" s="478"/>
      <c r="AT180" s="478"/>
      <c r="AU180" s="478"/>
      <c r="AV180" s="478"/>
      <c r="AW180" s="478"/>
      <c r="AX180" s="478"/>
      <c r="AY180" s="478"/>
      <c r="AZ180" s="478"/>
      <c r="BA180" s="478"/>
      <c r="BB180" s="478"/>
    </row>
    <row r="181" spans="1:54" ht="15.75" customHeight="1">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478"/>
      <c r="AF181" s="478"/>
      <c r="AG181" s="478"/>
      <c r="AH181" s="478"/>
      <c r="AI181" s="478"/>
      <c r="AJ181" s="478"/>
      <c r="AK181" s="478"/>
      <c r="AL181" s="478"/>
      <c r="AM181" s="478"/>
      <c r="AN181" s="478"/>
      <c r="AO181" s="478"/>
      <c r="AP181" s="478"/>
      <c r="AQ181" s="478"/>
      <c r="AR181" s="478"/>
      <c r="AS181" s="478"/>
      <c r="AT181" s="478"/>
      <c r="AU181" s="478"/>
      <c r="AV181" s="478"/>
      <c r="AW181" s="478"/>
      <c r="AX181" s="478"/>
      <c r="AY181" s="478"/>
      <c r="AZ181" s="478"/>
      <c r="BA181" s="478"/>
      <c r="BB181" s="478"/>
    </row>
    <row r="182" spans="1:54" ht="15.75" customHeight="1">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478"/>
      <c r="AF182" s="478"/>
      <c r="AG182" s="478"/>
      <c r="AH182" s="478"/>
      <c r="AI182" s="478"/>
      <c r="AJ182" s="478"/>
      <c r="AK182" s="478"/>
      <c r="AL182" s="478"/>
      <c r="AM182" s="478"/>
      <c r="AN182" s="478"/>
      <c r="AO182" s="478"/>
      <c r="AP182" s="478"/>
      <c r="AQ182" s="478"/>
      <c r="AR182" s="478"/>
      <c r="AS182" s="478"/>
      <c r="AT182" s="478"/>
      <c r="AU182" s="478"/>
      <c r="AV182" s="478"/>
      <c r="AW182" s="478"/>
      <c r="AX182" s="478"/>
      <c r="AY182" s="478"/>
      <c r="AZ182" s="478"/>
      <c r="BA182" s="478"/>
      <c r="BB182" s="478"/>
    </row>
    <row r="183" spans="1:54" ht="15.75" customHeight="1">
      <c r="A183" s="183"/>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478"/>
      <c r="AF183" s="478"/>
      <c r="AG183" s="478"/>
      <c r="AH183" s="478"/>
      <c r="AI183" s="478"/>
      <c r="AJ183" s="478"/>
      <c r="AK183" s="478"/>
      <c r="AL183" s="478"/>
      <c r="AM183" s="478"/>
      <c r="AN183" s="478"/>
      <c r="AO183" s="478"/>
      <c r="AP183" s="478"/>
      <c r="AQ183" s="478"/>
      <c r="AR183" s="478"/>
      <c r="AS183" s="478"/>
      <c r="AT183" s="478"/>
      <c r="AU183" s="478"/>
      <c r="AV183" s="478"/>
      <c r="AW183" s="478"/>
      <c r="AX183" s="478"/>
      <c r="AY183" s="478"/>
      <c r="AZ183" s="478"/>
      <c r="BA183" s="478"/>
      <c r="BB183" s="478"/>
    </row>
    <row r="184" spans="1:54" ht="15.7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478"/>
      <c r="AF184" s="478"/>
      <c r="AG184" s="478"/>
      <c r="AH184" s="478"/>
      <c r="AI184" s="478"/>
      <c r="AJ184" s="478"/>
      <c r="AK184" s="478"/>
      <c r="AL184" s="478"/>
      <c r="AM184" s="478"/>
      <c r="AN184" s="478"/>
      <c r="AO184" s="478"/>
      <c r="AP184" s="478"/>
      <c r="AQ184" s="478"/>
      <c r="AR184" s="478"/>
      <c r="AS184" s="478"/>
      <c r="AT184" s="478"/>
      <c r="AU184" s="478"/>
      <c r="AV184" s="478"/>
      <c r="AW184" s="478"/>
      <c r="AX184" s="478"/>
      <c r="AY184" s="478"/>
      <c r="AZ184" s="478"/>
      <c r="BA184" s="478"/>
      <c r="BB184" s="478"/>
    </row>
    <row r="185" spans="1:54" ht="15.75" customHeight="1">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478"/>
      <c r="AF185" s="478"/>
      <c r="AG185" s="478"/>
      <c r="AH185" s="478"/>
      <c r="AI185" s="478"/>
      <c r="AJ185" s="478"/>
      <c r="AK185" s="478"/>
      <c r="AL185" s="478"/>
      <c r="AM185" s="478"/>
      <c r="AN185" s="478"/>
      <c r="AO185" s="478"/>
      <c r="AP185" s="478"/>
      <c r="AQ185" s="478"/>
      <c r="AR185" s="478"/>
      <c r="AS185" s="478"/>
      <c r="AT185" s="478"/>
      <c r="AU185" s="478"/>
      <c r="AV185" s="478"/>
      <c r="AW185" s="478"/>
      <c r="AX185" s="478"/>
      <c r="AY185" s="478"/>
      <c r="AZ185" s="478"/>
      <c r="BA185" s="478"/>
      <c r="BB185" s="478"/>
    </row>
    <row r="186" spans="1:54" ht="15.75" customHeight="1">
      <c r="A186" s="183"/>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478"/>
      <c r="AF186" s="478"/>
      <c r="AG186" s="478"/>
      <c r="AH186" s="478"/>
      <c r="AI186" s="478"/>
      <c r="AJ186" s="478"/>
      <c r="AK186" s="478"/>
      <c r="AL186" s="478"/>
      <c r="AM186" s="478"/>
      <c r="AN186" s="478"/>
      <c r="AO186" s="478"/>
      <c r="AP186" s="478"/>
      <c r="AQ186" s="478"/>
      <c r="AR186" s="478"/>
      <c r="AS186" s="478"/>
      <c r="AT186" s="478"/>
      <c r="AU186" s="478"/>
      <c r="AV186" s="478"/>
      <c r="AW186" s="478"/>
      <c r="AX186" s="478"/>
      <c r="AY186" s="478"/>
      <c r="AZ186" s="478"/>
      <c r="BA186" s="478"/>
      <c r="BB186" s="478"/>
    </row>
    <row r="187" spans="1:54" ht="15.75" customHeight="1">
      <c r="A187" s="183"/>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c r="AC187" s="183"/>
      <c r="AD187" s="183"/>
      <c r="AE187" s="478"/>
      <c r="AF187" s="478"/>
      <c r="AG187" s="478"/>
      <c r="AH187" s="478"/>
      <c r="AI187" s="478"/>
      <c r="AJ187" s="478"/>
      <c r="AK187" s="478"/>
      <c r="AL187" s="478"/>
      <c r="AM187" s="478"/>
      <c r="AN187" s="478"/>
      <c r="AO187" s="478"/>
      <c r="AP187" s="478"/>
      <c r="AQ187" s="478"/>
      <c r="AR187" s="478"/>
      <c r="AS187" s="478"/>
      <c r="AT187" s="478"/>
      <c r="AU187" s="478"/>
      <c r="AV187" s="478"/>
      <c r="AW187" s="478"/>
      <c r="AX187" s="478"/>
      <c r="AY187" s="478"/>
      <c r="AZ187" s="478"/>
      <c r="BA187" s="478"/>
      <c r="BB187" s="478"/>
    </row>
    <row r="188" spans="1:54" ht="15.75" customHeight="1">
      <c r="A188" s="183"/>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c r="AE188" s="478"/>
      <c r="AF188" s="478"/>
      <c r="AG188" s="478"/>
      <c r="AH188" s="478"/>
      <c r="AI188" s="478"/>
      <c r="AJ188" s="478"/>
      <c r="AK188" s="478"/>
      <c r="AL188" s="478"/>
      <c r="AM188" s="478"/>
      <c r="AN188" s="478"/>
      <c r="AO188" s="478"/>
      <c r="AP188" s="478"/>
      <c r="AQ188" s="478"/>
      <c r="AR188" s="478"/>
      <c r="AS188" s="478"/>
      <c r="AT188" s="478"/>
      <c r="AU188" s="478"/>
      <c r="AV188" s="478"/>
      <c r="AW188" s="478"/>
      <c r="AX188" s="478"/>
      <c r="AY188" s="478"/>
      <c r="AZ188" s="478"/>
      <c r="BA188" s="478"/>
      <c r="BB188" s="478"/>
    </row>
    <row r="189" spans="1:54" ht="15.75" customHeight="1">
      <c r="A189" s="183"/>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c r="AC189" s="183"/>
      <c r="AD189" s="183"/>
      <c r="AE189" s="478"/>
      <c r="AF189" s="478"/>
      <c r="AG189" s="478"/>
      <c r="AH189" s="478"/>
      <c r="AI189" s="478"/>
      <c r="AJ189" s="478"/>
      <c r="AK189" s="478"/>
      <c r="AL189" s="478"/>
      <c r="AM189" s="478"/>
      <c r="AN189" s="478"/>
      <c r="AO189" s="478"/>
      <c r="AP189" s="478"/>
      <c r="AQ189" s="478"/>
      <c r="AR189" s="478"/>
      <c r="AS189" s="478"/>
      <c r="AT189" s="478"/>
      <c r="AU189" s="478"/>
      <c r="AV189" s="478"/>
      <c r="AW189" s="478"/>
      <c r="AX189" s="478"/>
      <c r="AY189" s="478"/>
      <c r="AZ189" s="478"/>
      <c r="BA189" s="478"/>
      <c r="BB189" s="478"/>
    </row>
    <row r="190" spans="1:54" ht="15.75" customHeight="1">
      <c r="A190" s="183"/>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c r="AE190" s="478"/>
      <c r="AF190" s="478"/>
      <c r="AG190" s="478"/>
      <c r="AH190" s="478"/>
      <c r="AI190" s="478"/>
      <c r="AJ190" s="478"/>
      <c r="AK190" s="478"/>
      <c r="AL190" s="478"/>
      <c r="AM190" s="478"/>
      <c r="AN190" s="478"/>
      <c r="AO190" s="478"/>
      <c r="AP190" s="478"/>
      <c r="AQ190" s="478"/>
      <c r="AR190" s="478"/>
      <c r="AS190" s="478"/>
      <c r="AT190" s="478"/>
      <c r="AU190" s="478"/>
      <c r="AV190" s="478"/>
      <c r="AW190" s="478"/>
      <c r="AX190" s="478"/>
      <c r="AY190" s="478"/>
      <c r="AZ190" s="478"/>
      <c r="BA190" s="478"/>
      <c r="BB190" s="478"/>
    </row>
    <row r="191" spans="1:54" ht="15.75" customHeight="1">
      <c r="A191" s="183"/>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c r="AB191" s="183"/>
      <c r="AC191" s="183"/>
      <c r="AD191" s="183"/>
      <c r="AE191" s="478"/>
      <c r="AF191" s="478"/>
      <c r="AG191" s="478"/>
      <c r="AH191" s="478"/>
      <c r="AI191" s="478"/>
      <c r="AJ191" s="478"/>
      <c r="AK191" s="478"/>
      <c r="AL191" s="478"/>
      <c r="AM191" s="478"/>
      <c r="AN191" s="478"/>
      <c r="AO191" s="478"/>
      <c r="AP191" s="478"/>
      <c r="AQ191" s="478"/>
      <c r="AR191" s="478"/>
      <c r="AS191" s="478"/>
      <c r="AT191" s="478"/>
      <c r="AU191" s="478"/>
      <c r="AV191" s="478"/>
      <c r="AW191" s="478"/>
      <c r="AX191" s="478"/>
      <c r="AY191" s="478"/>
      <c r="AZ191" s="478"/>
      <c r="BA191" s="478"/>
      <c r="BB191" s="478"/>
    </row>
    <row r="192" spans="1:54" ht="15.75" customHeight="1">
      <c r="A192" s="183"/>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c r="AB192" s="183"/>
      <c r="AC192" s="183"/>
      <c r="AD192" s="183"/>
      <c r="AE192" s="478"/>
      <c r="AF192" s="478"/>
      <c r="AG192" s="478"/>
      <c r="AH192" s="478"/>
      <c r="AI192" s="478"/>
      <c r="AJ192" s="478"/>
      <c r="AK192" s="478"/>
      <c r="AL192" s="478"/>
      <c r="AM192" s="478"/>
      <c r="AN192" s="478"/>
      <c r="AO192" s="478"/>
      <c r="AP192" s="478"/>
      <c r="AQ192" s="478"/>
      <c r="AR192" s="478"/>
      <c r="AS192" s="478"/>
      <c r="AT192" s="478"/>
      <c r="AU192" s="478"/>
      <c r="AV192" s="478"/>
      <c r="AW192" s="478"/>
      <c r="AX192" s="478"/>
      <c r="AY192" s="478"/>
      <c r="AZ192" s="478"/>
      <c r="BA192" s="478"/>
      <c r="BB192" s="478"/>
    </row>
    <row r="193" spans="1:54" ht="15.75" customHeight="1">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478"/>
      <c r="AF193" s="478"/>
      <c r="AG193" s="478"/>
      <c r="AH193" s="478"/>
      <c r="AI193" s="478"/>
      <c r="AJ193" s="478"/>
      <c r="AK193" s="478"/>
      <c r="AL193" s="478"/>
      <c r="AM193" s="478"/>
      <c r="AN193" s="478"/>
      <c r="AO193" s="478"/>
      <c r="AP193" s="478"/>
      <c r="AQ193" s="478"/>
      <c r="AR193" s="478"/>
      <c r="AS193" s="478"/>
      <c r="AT193" s="478"/>
      <c r="AU193" s="478"/>
      <c r="AV193" s="478"/>
      <c r="AW193" s="478"/>
      <c r="AX193" s="478"/>
      <c r="AY193" s="478"/>
      <c r="AZ193" s="478"/>
      <c r="BA193" s="478"/>
      <c r="BB193" s="478"/>
    </row>
    <row r="194" spans="1:54" ht="15.75" customHeight="1">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c r="AE194" s="478"/>
      <c r="AF194" s="478"/>
      <c r="AG194" s="478"/>
      <c r="AH194" s="478"/>
      <c r="AI194" s="478"/>
      <c r="AJ194" s="478"/>
      <c r="AK194" s="478"/>
      <c r="AL194" s="478"/>
      <c r="AM194" s="478"/>
      <c r="AN194" s="478"/>
      <c r="AO194" s="478"/>
      <c r="AP194" s="478"/>
      <c r="AQ194" s="478"/>
      <c r="AR194" s="478"/>
      <c r="AS194" s="478"/>
      <c r="AT194" s="478"/>
      <c r="AU194" s="478"/>
      <c r="AV194" s="478"/>
      <c r="AW194" s="478"/>
      <c r="AX194" s="478"/>
      <c r="AY194" s="478"/>
      <c r="AZ194" s="478"/>
      <c r="BA194" s="478"/>
      <c r="BB194" s="478"/>
    </row>
    <row r="195" spans="1:54" ht="15.75" customHeight="1">
      <c r="A195" s="183"/>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c r="AB195" s="183"/>
      <c r="AC195" s="183"/>
      <c r="AD195" s="183"/>
      <c r="AE195" s="478"/>
      <c r="AF195" s="478"/>
      <c r="AG195" s="478"/>
      <c r="AH195" s="478"/>
      <c r="AI195" s="478"/>
      <c r="AJ195" s="478"/>
      <c r="AK195" s="478"/>
      <c r="AL195" s="478"/>
      <c r="AM195" s="478"/>
      <c r="AN195" s="478"/>
      <c r="AO195" s="478"/>
      <c r="AP195" s="478"/>
      <c r="AQ195" s="478"/>
      <c r="AR195" s="478"/>
      <c r="AS195" s="478"/>
      <c r="AT195" s="478"/>
      <c r="AU195" s="478"/>
      <c r="AV195" s="478"/>
      <c r="AW195" s="478"/>
      <c r="AX195" s="478"/>
      <c r="AY195" s="478"/>
      <c r="AZ195" s="478"/>
      <c r="BA195" s="478"/>
      <c r="BB195" s="478"/>
    </row>
    <row r="196" spans="1:54" ht="15.75" customHeight="1">
      <c r="A196" s="183"/>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478"/>
      <c r="AF196" s="478"/>
      <c r="AG196" s="478"/>
      <c r="AH196" s="478"/>
      <c r="AI196" s="478"/>
      <c r="AJ196" s="478"/>
      <c r="AK196" s="478"/>
      <c r="AL196" s="478"/>
      <c r="AM196" s="478"/>
      <c r="AN196" s="478"/>
      <c r="AO196" s="478"/>
      <c r="AP196" s="478"/>
      <c r="AQ196" s="478"/>
      <c r="AR196" s="478"/>
      <c r="AS196" s="478"/>
      <c r="AT196" s="478"/>
      <c r="AU196" s="478"/>
      <c r="AV196" s="478"/>
      <c r="AW196" s="478"/>
      <c r="AX196" s="478"/>
      <c r="AY196" s="478"/>
      <c r="AZ196" s="478"/>
      <c r="BA196" s="478"/>
      <c r="BB196" s="478"/>
    </row>
    <row r="197" spans="1:54" ht="15.75" customHeight="1">
      <c r="A197" s="183"/>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c r="AE197" s="478"/>
      <c r="AF197" s="478"/>
      <c r="AG197" s="478"/>
      <c r="AH197" s="478"/>
      <c r="AI197" s="478"/>
      <c r="AJ197" s="478"/>
      <c r="AK197" s="478"/>
      <c r="AL197" s="478"/>
      <c r="AM197" s="478"/>
      <c r="AN197" s="478"/>
      <c r="AO197" s="478"/>
      <c r="AP197" s="478"/>
      <c r="AQ197" s="478"/>
      <c r="AR197" s="478"/>
      <c r="AS197" s="478"/>
      <c r="AT197" s="478"/>
      <c r="AU197" s="478"/>
      <c r="AV197" s="478"/>
      <c r="AW197" s="478"/>
      <c r="AX197" s="478"/>
      <c r="AY197" s="478"/>
      <c r="AZ197" s="478"/>
      <c r="BA197" s="478"/>
      <c r="BB197" s="478"/>
    </row>
    <row r="198" spans="1:54" ht="15.75" customHeight="1">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478"/>
      <c r="AF198" s="478"/>
      <c r="AG198" s="478"/>
      <c r="AH198" s="478"/>
      <c r="AI198" s="478"/>
      <c r="AJ198" s="478"/>
      <c r="AK198" s="478"/>
      <c r="AL198" s="478"/>
      <c r="AM198" s="478"/>
      <c r="AN198" s="478"/>
      <c r="AO198" s="478"/>
      <c r="AP198" s="478"/>
      <c r="AQ198" s="478"/>
      <c r="AR198" s="478"/>
      <c r="AS198" s="478"/>
      <c r="AT198" s="478"/>
      <c r="AU198" s="478"/>
      <c r="AV198" s="478"/>
      <c r="AW198" s="478"/>
      <c r="AX198" s="478"/>
      <c r="AY198" s="478"/>
      <c r="AZ198" s="478"/>
      <c r="BA198" s="478"/>
      <c r="BB198" s="478"/>
    </row>
    <row r="199" spans="1:54" ht="15.75" customHeight="1">
      <c r="A199" s="183"/>
      <c r="B199" s="183"/>
      <c r="C199" s="183"/>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c r="AA199" s="183"/>
      <c r="AB199" s="183"/>
      <c r="AC199" s="183"/>
      <c r="AD199" s="183"/>
      <c r="AE199" s="478"/>
      <c r="AF199" s="478"/>
      <c r="AG199" s="478"/>
      <c r="AH199" s="478"/>
      <c r="AI199" s="478"/>
      <c r="AJ199" s="478"/>
      <c r="AK199" s="478"/>
      <c r="AL199" s="478"/>
      <c r="AM199" s="478"/>
      <c r="AN199" s="478"/>
      <c r="AO199" s="478"/>
      <c r="AP199" s="478"/>
      <c r="AQ199" s="478"/>
      <c r="AR199" s="478"/>
      <c r="AS199" s="478"/>
      <c r="AT199" s="478"/>
      <c r="AU199" s="478"/>
      <c r="AV199" s="478"/>
      <c r="AW199" s="478"/>
      <c r="AX199" s="478"/>
      <c r="AY199" s="478"/>
      <c r="AZ199" s="478"/>
      <c r="BA199" s="478"/>
      <c r="BB199" s="478"/>
    </row>
    <row r="200" spans="1:54" ht="15.75" customHeight="1">
      <c r="A200" s="183"/>
      <c r="B200" s="183"/>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c r="AC200" s="183"/>
      <c r="AD200" s="183"/>
      <c r="AE200" s="478"/>
      <c r="AF200" s="478"/>
      <c r="AG200" s="478"/>
      <c r="AH200" s="478"/>
      <c r="AI200" s="478"/>
      <c r="AJ200" s="478"/>
      <c r="AK200" s="478"/>
      <c r="AL200" s="478"/>
      <c r="AM200" s="478"/>
      <c r="AN200" s="478"/>
      <c r="AO200" s="478"/>
      <c r="AP200" s="478"/>
      <c r="AQ200" s="478"/>
      <c r="AR200" s="478"/>
      <c r="AS200" s="478"/>
      <c r="AT200" s="478"/>
      <c r="AU200" s="478"/>
      <c r="AV200" s="478"/>
      <c r="AW200" s="478"/>
      <c r="AX200" s="478"/>
      <c r="AY200" s="478"/>
      <c r="AZ200" s="478"/>
      <c r="BA200" s="478"/>
      <c r="BB200" s="478"/>
    </row>
    <row r="201" spans="1:54" ht="15.75" customHeight="1">
      <c r="A201" s="183"/>
      <c r="B201" s="183"/>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c r="AC201" s="183"/>
      <c r="AD201" s="183"/>
      <c r="AE201" s="478"/>
      <c r="AF201" s="478"/>
      <c r="AG201" s="478"/>
      <c r="AH201" s="478"/>
      <c r="AI201" s="478"/>
      <c r="AJ201" s="478"/>
      <c r="AK201" s="478"/>
      <c r="AL201" s="478"/>
      <c r="AM201" s="478"/>
      <c r="AN201" s="478"/>
      <c r="AO201" s="478"/>
      <c r="AP201" s="478"/>
      <c r="AQ201" s="478"/>
      <c r="AR201" s="478"/>
      <c r="AS201" s="478"/>
      <c r="AT201" s="478"/>
      <c r="AU201" s="478"/>
      <c r="AV201" s="478"/>
      <c r="AW201" s="478"/>
      <c r="AX201" s="478"/>
      <c r="AY201" s="478"/>
      <c r="AZ201" s="478"/>
      <c r="BA201" s="478"/>
      <c r="BB201" s="478"/>
    </row>
    <row r="202" spans="1:54" ht="15.75" customHeight="1">
      <c r="A202" s="183"/>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c r="AE202" s="478"/>
      <c r="AF202" s="478"/>
      <c r="AG202" s="478"/>
      <c r="AH202" s="478"/>
      <c r="AI202" s="478"/>
      <c r="AJ202" s="478"/>
      <c r="AK202" s="478"/>
      <c r="AL202" s="478"/>
      <c r="AM202" s="478"/>
      <c r="AN202" s="478"/>
      <c r="AO202" s="478"/>
      <c r="AP202" s="478"/>
      <c r="AQ202" s="478"/>
      <c r="AR202" s="478"/>
      <c r="AS202" s="478"/>
      <c r="AT202" s="478"/>
      <c r="AU202" s="478"/>
      <c r="AV202" s="478"/>
      <c r="AW202" s="478"/>
      <c r="AX202" s="478"/>
      <c r="AY202" s="478"/>
      <c r="AZ202" s="478"/>
      <c r="BA202" s="478"/>
      <c r="BB202" s="478"/>
    </row>
    <row r="203" spans="1:54" ht="15.75" customHeight="1">
      <c r="A203" s="183"/>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c r="AC203" s="183"/>
      <c r="AD203" s="183"/>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row>
    <row r="204" spans="1:54" ht="15.75" customHeight="1">
      <c r="A204" s="183"/>
      <c r="B204" s="183"/>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c r="AB204" s="183"/>
      <c r="AC204" s="183"/>
      <c r="AD204" s="183"/>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row>
    <row r="205" spans="1:54" ht="15.75" customHeight="1">
      <c r="A205" s="183"/>
      <c r="B205" s="183"/>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c r="AB205" s="183"/>
      <c r="AC205" s="183"/>
      <c r="AD205" s="183"/>
      <c r="AE205" s="478"/>
      <c r="AF205" s="478"/>
      <c r="AG205" s="478"/>
      <c r="AH205" s="478"/>
      <c r="AI205" s="478"/>
      <c r="AJ205" s="478"/>
      <c r="AK205" s="478"/>
      <c r="AL205" s="478"/>
      <c r="AM205" s="478"/>
      <c r="AN205" s="478"/>
      <c r="AO205" s="478"/>
      <c r="AP205" s="478"/>
      <c r="AQ205" s="478"/>
      <c r="AR205" s="478"/>
      <c r="AS205" s="478"/>
      <c r="AT205" s="478"/>
      <c r="AU205" s="478"/>
      <c r="AV205" s="478"/>
      <c r="AW205" s="478"/>
      <c r="AX205" s="478"/>
      <c r="AY205" s="478"/>
      <c r="AZ205" s="478"/>
      <c r="BA205" s="478"/>
      <c r="BB205" s="478"/>
    </row>
    <row r="206" spans="1:54" ht="15.75" customHeight="1">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478"/>
      <c r="AF206" s="478"/>
      <c r="AG206" s="478"/>
      <c r="AH206" s="478"/>
      <c r="AI206" s="478"/>
      <c r="AJ206" s="478"/>
      <c r="AK206" s="478"/>
      <c r="AL206" s="478"/>
      <c r="AM206" s="478"/>
      <c r="AN206" s="478"/>
      <c r="AO206" s="478"/>
      <c r="AP206" s="478"/>
      <c r="AQ206" s="478"/>
      <c r="AR206" s="478"/>
      <c r="AS206" s="478"/>
      <c r="AT206" s="478"/>
      <c r="AU206" s="478"/>
      <c r="AV206" s="478"/>
      <c r="AW206" s="478"/>
      <c r="AX206" s="478"/>
      <c r="AY206" s="478"/>
      <c r="AZ206" s="478"/>
      <c r="BA206" s="478"/>
      <c r="BB206" s="478"/>
    </row>
    <row r="207" spans="1:54" ht="15.75" customHeight="1">
      <c r="A207" s="183"/>
      <c r="B207" s="183"/>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c r="AC207" s="183"/>
      <c r="AD207" s="183"/>
      <c r="AE207" s="478"/>
      <c r="AF207" s="478"/>
      <c r="AG207" s="478"/>
      <c r="AH207" s="478"/>
      <c r="AI207" s="478"/>
      <c r="AJ207" s="478"/>
      <c r="AK207" s="478"/>
      <c r="AL207" s="478"/>
      <c r="AM207" s="478"/>
      <c r="AN207" s="478"/>
      <c r="AO207" s="478"/>
      <c r="AP207" s="478"/>
      <c r="AQ207" s="478"/>
      <c r="AR207" s="478"/>
      <c r="AS207" s="478"/>
      <c r="AT207" s="478"/>
      <c r="AU207" s="478"/>
      <c r="AV207" s="478"/>
      <c r="AW207" s="478"/>
      <c r="AX207" s="478"/>
      <c r="AY207" s="478"/>
      <c r="AZ207" s="478"/>
      <c r="BA207" s="478"/>
      <c r="BB207" s="478"/>
    </row>
    <row r="208" spans="1:54" ht="15.75" customHeight="1">
      <c r="A208" s="183"/>
      <c r="B208" s="183"/>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c r="AC208" s="183"/>
      <c r="AD208" s="183"/>
      <c r="AE208" s="478"/>
      <c r="AF208" s="478"/>
      <c r="AG208" s="478"/>
      <c r="AH208" s="478"/>
      <c r="AI208" s="478"/>
      <c r="AJ208" s="478"/>
      <c r="AK208" s="478"/>
      <c r="AL208" s="478"/>
      <c r="AM208" s="478"/>
      <c r="AN208" s="478"/>
      <c r="AO208" s="478"/>
      <c r="AP208" s="478"/>
      <c r="AQ208" s="478"/>
      <c r="AR208" s="478"/>
      <c r="AS208" s="478"/>
      <c r="AT208" s="478"/>
      <c r="AU208" s="478"/>
      <c r="AV208" s="478"/>
      <c r="AW208" s="478"/>
      <c r="AX208" s="478"/>
      <c r="AY208" s="478"/>
      <c r="AZ208" s="478"/>
      <c r="BA208" s="478"/>
      <c r="BB208" s="478"/>
    </row>
    <row r="209" spans="1:54" ht="15.75" customHeight="1">
      <c r="A209" s="183"/>
      <c r="B209" s="183"/>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c r="AC209" s="183"/>
      <c r="AD209" s="183"/>
      <c r="AE209" s="478"/>
      <c r="AF209" s="478"/>
      <c r="AG209" s="478"/>
      <c r="AH209" s="478"/>
      <c r="AI209" s="478"/>
      <c r="AJ209" s="478"/>
      <c r="AK209" s="478"/>
      <c r="AL209" s="478"/>
      <c r="AM209" s="478"/>
      <c r="AN209" s="478"/>
      <c r="AO209" s="478"/>
      <c r="AP209" s="478"/>
      <c r="AQ209" s="478"/>
      <c r="AR209" s="478"/>
      <c r="AS209" s="478"/>
      <c r="AT209" s="478"/>
      <c r="AU209" s="478"/>
      <c r="AV209" s="478"/>
      <c r="AW209" s="478"/>
      <c r="AX209" s="478"/>
      <c r="AY209" s="478"/>
      <c r="AZ209" s="478"/>
      <c r="BA209" s="478"/>
      <c r="BB209" s="478"/>
    </row>
    <row r="210" spans="1:54" ht="15.75" customHeight="1">
      <c r="A210" s="183"/>
      <c r="B210" s="183"/>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c r="AC210" s="183"/>
      <c r="AD210" s="183"/>
      <c r="AE210" s="478"/>
      <c r="AF210" s="478"/>
      <c r="AG210" s="478"/>
      <c r="AH210" s="478"/>
      <c r="AI210" s="478"/>
      <c r="AJ210" s="478"/>
      <c r="AK210" s="478"/>
      <c r="AL210" s="478"/>
      <c r="AM210" s="478"/>
      <c r="AN210" s="478"/>
      <c r="AO210" s="478"/>
      <c r="AP210" s="478"/>
      <c r="AQ210" s="478"/>
      <c r="AR210" s="478"/>
      <c r="AS210" s="478"/>
      <c r="AT210" s="478"/>
      <c r="AU210" s="478"/>
      <c r="AV210" s="478"/>
      <c r="AW210" s="478"/>
      <c r="AX210" s="478"/>
      <c r="AY210" s="478"/>
      <c r="AZ210" s="478"/>
      <c r="BA210" s="478"/>
      <c r="BB210" s="478"/>
    </row>
    <row r="211" spans="1:54" ht="15.75" customHeight="1">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478"/>
      <c r="AF211" s="478"/>
      <c r="AG211" s="478"/>
      <c r="AH211" s="478"/>
      <c r="AI211" s="478"/>
      <c r="AJ211" s="478"/>
      <c r="AK211" s="478"/>
      <c r="AL211" s="478"/>
      <c r="AM211" s="478"/>
      <c r="AN211" s="478"/>
      <c r="AO211" s="478"/>
      <c r="AP211" s="478"/>
      <c r="AQ211" s="478"/>
      <c r="AR211" s="478"/>
      <c r="AS211" s="478"/>
      <c r="AT211" s="478"/>
      <c r="AU211" s="478"/>
      <c r="AV211" s="478"/>
      <c r="AW211" s="478"/>
      <c r="AX211" s="478"/>
      <c r="AY211" s="478"/>
      <c r="AZ211" s="478"/>
      <c r="BA211" s="478"/>
      <c r="BB211" s="478"/>
    </row>
    <row r="212" spans="1:54" ht="15.75" customHeight="1">
      <c r="A212" s="183"/>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478"/>
      <c r="AF212" s="478"/>
      <c r="AG212" s="478"/>
      <c r="AH212" s="478"/>
      <c r="AI212" s="478"/>
      <c r="AJ212" s="478"/>
      <c r="AK212" s="478"/>
      <c r="AL212" s="478"/>
      <c r="AM212" s="478"/>
      <c r="AN212" s="478"/>
      <c r="AO212" s="478"/>
      <c r="AP212" s="478"/>
      <c r="AQ212" s="478"/>
      <c r="AR212" s="478"/>
      <c r="AS212" s="478"/>
      <c r="AT212" s="478"/>
      <c r="AU212" s="478"/>
      <c r="AV212" s="478"/>
      <c r="AW212" s="478"/>
      <c r="AX212" s="478"/>
      <c r="AY212" s="478"/>
      <c r="AZ212" s="478"/>
      <c r="BA212" s="478"/>
      <c r="BB212" s="478"/>
    </row>
    <row r="213" spans="1:54" ht="15.75" customHeight="1">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478"/>
      <c r="AF213" s="478"/>
      <c r="AG213" s="478"/>
      <c r="AH213" s="478"/>
      <c r="AI213" s="478"/>
      <c r="AJ213" s="478"/>
      <c r="AK213" s="478"/>
      <c r="AL213" s="478"/>
      <c r="AM213" s="478"/>
      <c r="AN213" s="478"/>
      <c r="AO213" s="478"/>
      <c r="AP213" s="478"/>
      <c r="AQ213" s="478"/>
      <c r="AR213" s="478"/>
      <c r="AS213" s="478"/>
      <c r="AT213" s="478"/>
      <c r="AU213" s="478"/>
      <c r="AV213" s="478"/>
      <c r="AW213" s="478"/>
      <c r="AX213" s="478"/>
      <c r="AY213" s="478"/>
      <c r="AZ213" s="478"/>
      <c r="BA213" s="478"/>
      <c r="BB213" s="478"/>
    </row>
    <row r="214" spans="1:54" ht="15.75" customHeight="1">
      <c r="A214" s="183"/>
      <c r="B214" s="183"/>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c r="AC214" s="183"/>
      <c r="AD214" s="183"/>
      <c r="AE214" s="478"/>
      <c r="AF214" s="478"/>
      <c r="AG214" s="478"/>
      <c r="AH214" s="478"/>
      <c r="AI214" s="478"/>
      <c r="AJ214" s="478"/>
      <c r="AK214" s="478"/>
      <c r="AL214" s="478"/>
      <c r="AM214" s="478"/>
      <c r="AN214" s="478"/>
      <c r="AO214" s="478"/>
      <c r="AP214" s="478"/>
      <c r="AQ214" s="478"/>
      <c r="AR214" s="478"/>
      <c r="AS214" s="478"/>
      <c r="AT214" s="478"/>
      <c r="AU214" s="478"/>
      <c r="AV214" s="478"/>
      <c r="AW214" s="478"/>
      <c r="AX214" s="478"/>
      <c r="AY214" s="478"/>
      <c r="AZ214" s="478"/>
      <c r="BA214" s="478"/>
      <c r="BB214" s="478"/>
    </row>
    <row r="215" spans="1:54" ht="15.75" customHeight="1">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478"/>
      <c r="AF215" s="478"/>
      <c r="AG215" s="478"/>
      <c r="AH215" s="478"/>
      <c r="AI215" s="478"/>
      <c r="AJ215" s="478"/>
      <c r="AK215" s="478"/>
      <c r="AL215" s="478"/>
      <c r="AM215" s="478"/>
      <c r="AN215" s="478"/>
      <c r="AO215" s="478"/>
      <c r="AP215" s="478"/>
      <c r="AQ215" s="478"/>
      <c r="AR215" s="478"/>
      <c r="AS215" s="478"/>
      <c r="AT215" s="478"/>
      <c r="AU215" s="478"/>
      <c r="AV215" s="478"/>
      <c r="AW215" s="478"/>
      <c r="AX215" s="478"/>
      <c r="AY215" s="478"/>
      <c r="AZ215" s="478"/>
      <c r="BA215" s="478"/>
      <c r="BB215" s="478"/>
    </row>
    <row r="216" spans="1:54" ht="15.75" customHeight="1">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478"/>
      <c r="AF216" s="478"/>
      <c r="AG216" s="478"/>
      <c r="AH216" s="478"/>
      <c r="AI216" s="478"/>
      <c r="AJ216" s="478"/>
      <c r="AK216" s="478"/>
      <c r="AL216" s="478"/>
      <c r="AM216" s="478"/>
      <c r="AN216" s="478"/>
      <c r="AO216" s="478"/>
      <c r="AP216" s="478"/>
      <c r="AQ216" s="478"/>
      <c r="AR216" s="478"/>
      <c r="AS216" s="478"/>
      <c r="AT216" s="478"/>
      <c r="AU216" s="478"/>
      <c r="AV216" s="478"/>
      <c r="AW216" s="478"/>
      <c r="AX216" s="478"/>
      <c r="AY216" s="478"/>
      <c r="AZ216" s="478"/>
      <c r="BA216" s="478"/>
      <c r="BB216" s="478"/>
    </row>
    <row r="217" spans="1:54" ht="15.75" customHeight="1">
      <c r="A217" s="183"/>
      <c r="B217" s="183"/>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c r="AB217" s="183"/>
      <c r="AC217" s="183"/>
      <c r="AD217" s="183"/>
      <c r="AE217" s="478"/>
      <c r="AF217" s="478"/>
      <c r="AG217" s="478"/>
      <c r="AH217" s="478"/>
      <c r="AI217" s="478"/>
      <c r="AJ217" s="478"/>
      <c r="AK217" s="478"/>
      <c r="AL217" s="478"/>
      <c r="AM217" s="478"/>
      <c r="AN217" s="478"/>
      <c r="AO217" s="478"/>
      <c r="AP217" s="478"/>
      <c r="AQ217" s="478"/>
      <c r="AR217" s="478"/>
      <c r="AS217" s="478"/>
      <c r="AT217" s="478"/>
      <c r="AU217" s="478"/>
      <c r="AV217" s="478"/>
      <c r="AW217" s="478"/>
      <c r="AX217" s="478"/>
      <c r="AY217" s="478"/>
      <c r="AZ217" s="478"/>
      <c r="BA217" s="478"/>
      <c r="BB217" s="478"/>
    </row>
    <row r="218" spans="1:54" ht="15.75" customHeight="1">
      <c r="A218" s="183"/>
      <c r="B218" s="183"/>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478"/>
      <c r="AF218" s="478"/>
      <c r="AG218" s="478"/>
      <c r="AH218" s="478"/>
      <c r="AI218" s="478"/>
      <c r="AJ218" s="478"/>
      <c r="AK218" s="478"/>
      <c r="AL218" s="478"/>
      <c r="AM218" s="478"/>
      <c r="AN218" s="478"/>
      <c r="AO218" s="478"/>
      <c r="AP218" s="478"/>
      <c r="AQ218" s="478"/>
      <c r="AR218" s="478"/>
      <c r="AS218" s="478"/>
      <c r="AT218" s="478"/>
      <c r="AU218" s="478"/>
      <c r="AV218" s="478"/>
      <c r="AW218" s="478"/>
      <c r="AX218" s="478"/>
      <c r="AY218" s="478"/>
      <c r="AZ218" s="478"/>
      <c r="BA218" s="478"/>
      <c r="BB218" s="478"/>
    </row>
    <row r="219" spans="1:54" ht="15.75" customHeight="1">
      <c r="A219" s="183"/>
      <c r="B219" s="183"/>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c r="AC219" s="183"/>
      <c r="AD219" s="183"/>
      <c r="AE219" s="478"/>
      <c r="AF219" s="478"/>
      <c r="AG219" s="478"/>
      <c r="AH219" s="478"/>
      <c r="AI219" s="478"/>
      <c r="AJ219" s="478"/>
      <c r="AK219" s="478"/>
      <c r="AL219" s="478"/>
      <c r="AM219" s="478"/>
      <c r="AN219" s="478"/>
      <c r="AO219" s="478"/>
      <c r="AP219" s="478"/>
      <c r="AQ219" s="478"/>
      <c r="AR219" s="478"/>
      <c r="AS219" s="478"/>
      <c r="AT219" s="478"/>
      <c r="AU219" s="478"/>
      <c r="AV219" s="478"/>
      <c r="AW219" s="478"/>
      <c r="AX219" s="478"/>
      <c r="AY219" s="478"/>
      <c r="AZ219" s="478"/>
      <c r="BA219" s="478"/>
      <c r="BB219" s="478"/>
    </row>
    <row r="220" spans="1:54" ht="15.75" customHeight="1">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478"/>
      <c r="AF220" s="478"/>
      <c r="AG220" s="478"/>
      <c r="AH220" s="478"/>
      <c r="AI220" s="478"/>
      <c r="AJ220" s="478"/>
      <c r="AK220" s="478"/>
      <c r="AL220" s="478"/>
      <c r="AM220" s="478"/>
      <c r="AN220" s="478"/>
      <c r="AO220" s="478"/>
      <c r="AP220" s="478"/>
      <c r="AQ220" s="478"/>
      <c r="AR220" s="478"/>
      <c r="AS220" s="478"/>
      <c r="AT220" s="478"/>
      <c r="AU220" s="478"/>
      <c r="AV220" s="478"/>
      <c r="AW220" s="478"/>
      <c r="AX220" s="478"/>
      <c r="AY220" s="478"/>
      <c r="AZ220" s="478"/>
      <c r="BA220" s="478"/>
      <c r="BB220" s="478"/>
    </row>
    <row r="221" spans="1:54" ht="15.75" customHeight="1">
      <c r="A221" s="183"/>
      <c r="B221" s="183"/>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c r="AC221" s="183"/>
      <c r="AD221" s="183"/>
      <c r="AE221" s="478"/>
      <c r="AF221" s="478"/>
      <c r="AG221" s="478"/>
      <c r="AH221" s="478"/>
      <c r="AI221" s="478"/>
      <c r="AJ221" s="478"/>
      <c r="AK221" s="478"/>
      <c r="AL221" s="478"/>
      <c r="AM221" s="478"/>
      <c r="AN221" s="478"/>
      <c r="AO221" s="478"/>
      <c r="AP221" s="478"/>
      <c r="AQ221" s="478"/>
      <c r="AR221" s="478"/>
      <c r="AS221" s="478"/>
      <c r="AT221" s="478"/>
      <c r="AU221" s="478"/>
      <c r="AV221" s="478"/>
      <c r="AW221" s="478"/>
      <c r="AX221" s="478"/>
      <c r="AY221" s="478"/>
      <c r="AZ221" s="478"/>
      <c r="BA221" s="478"/>
      <c r="BB221" s="478"/>
    </row>
    <row r="222" spans="1:54" ht="15.75" customHeight="1">
      <c r="A222" s="183"/>
      <c r="B222" s="183"/>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c r="AB222" s="183"/>
      <c r="AC222" s="183"/>
      <c r="AD222" s="183"/>
      <c r="AE222" s="478"/>
      <c r="AF222" s="478"/>
      <c r="AG222" s="478"/>
      <c r="AH222" s="478"/>
      <c r="AI222" s="478"/>
      <c r="AJ222" s="478"/>
      <c r="AK222" s="478"/>
      <c r="AL222" s="478"/>
      <c r="AM222" s="478"/>
      <c r="AN222" s="478"/>
      <c r="AO222" s="478"/>
      <c r="AP222" s="478"/>
      <c r="AQ222" s="478"/>
      <c r="AR222" s="478"/>
      <c r="AS222" s="478"/>
      <c r="AT222" s="478"/>
      <c r="AU222" s="478"/>
      <c r="AV222" s="478"/>
      <c r="AW222" s="478"/>
      <c r="AX222" s="478"/>
      <c r="AY222" s="478"/>
      <c r="AZ222" s="478"/>
      <c r="BA222" s="478"/>
      <c r="BB222" s="478"/>
    </row>
    <row r="223" spans="1:54" ht="15.75" customHeight="1">
      <c r="A223" s="183"/>
      <c r="B223" s="183"/>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478"/>
      <c r="AF223" s="478"/>
      <c r="AG223" s="478"/>
      <c r="AH223" s="478"/>
      <c r="AI223" s="478"/>
      <c r="AJ223" s="478"/>
      <c r="AK223" s="478"/>
      <c r="AL223" s="478"/>
      <c r="AM223" s="478"/>
      <c r="AN223" s="478"/>
      <c r="AO223" s="478"/>
      <c r="AP223" s="478"/>
      <c r="AQ223" s="478"/>
      <c r="AR223" s="478"/>
      <c r="AS223" s="478"/>
      <c r="AT223" s="478"/>
      <c r="AU223" s="478"/>
      <c r="AV223" s="478"/>
      <c r="AW223" s="478"/>
      <c r="AX223" s="478"/>
      <c r="AY223" s="478"/>
      <c r="AZ223" s="478"/>
      <c r="BA223" s="478"/>
      <c r="BB223" s="478"/>
    </row>
    <row r="224" spans="1:54" ht="15.75" customHeight="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478"/>
      <c r="AF224" s="478"/>
      <c r="AG224" s="478"/>
      <c r="AH224" s="478"/>
      <c r="AI224" s="478"/>
      <c r="AJ224" s="478"/>
      <c r="AK224" s="478"/>
      <c r="AL224" s="478"/>
      <c r="AM224" s="478"/>
      <c r="AN224" s="478"/>
      <c r="AO224" s="478"/>
      <c r="AP224" s="478"/>
      <c r="AQ224" s="478"/>
      <c r="AR224" s="478"/>
      <c r="AS224" s="478"/>
      <c r="AT224" s="478"/>
      <c r="AU224" s="478"/>
      <c r="AV224" s="478"/>
      <c r="AW224" s="478"/>
      <c r="AX224" s="478"/>
      <c r="AY224" s="478"/>
      <c r="AZ224" s="478"/>
      <c r="BA224" s="478"/>
      <c r="BB224" s="478"/>
    </row>
    <row r="225" spans="1:54" ht="15.75" customHeight="1">
      <c r="A225" s="183"/>
      <c r="B225" s="183"/>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478"/>
      <c r="AF225" s="478"/>
      <c r="AG225" s="478"/>
      <c r="AH225" s="478"/>
      <c r="AI225" s="478"/>
      <c r="AJ225" s="478"/>
      <c r="AK225" s="478"/>
      <c r="AL225" s="478"/>
      <c r="AM225" s="478"/>
      <c r="AN225" s="478"/>
      <c r="AO225" s="478"/>
      <c r="AP225" s="478"/>
      <c r="AQ225" s="478"/>
      <c r="AR225" s="478"/>
      <c r="AS225" s="478"/>
      <c r="AT225" s="478"/>
      <c r="AU225" s="478"/>
      <c r="AV225" s="478"/>
      <c r="AW225" s="478"/>
      <c r="AX225" s="478"/>
      <c r="AY225" s="478"/>
      <c r="AZ225" s="478"/>
      <c r="BA225" s="478"/>
      <c r="BB225" s="478"/>
    </row>
    <row r="226" spans="1:54" ht="15.75" customHeight="1">
      <c r="A226" s="183"/>
      <c r="B226" s="183"/>
      <c r="C226" s="183"/>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c r="AB226" s="183"/>
      <c r="AC226" s="183"/>
      <c r="AD226" s="183"/>
      <c r="AE226" s="478"/>
      <c r="AF226" s="478"/>
      <c r="AG226" s="478"/>
      <c r="AH226" s="478"/>
      <c r="AI226" s="478"/>
      <c r="AJ226" s="478"/>
      <c r="AK226" s="478"/>
      <c r="AL226" s="478"/>
      <c r="AM226" s="478"/>
      <c r="AN226" s="478"/>
      <c r="AO226" s="478"/>
      <c r="AP226" s="478"/>
      <c r="AQ226" s="478"/>
      <c r="AR226" s="478"/>
      <c r="AS226" s="478"/>
      <c r="AT226" s="478"/>
      <c r="AU226" s="478"/>
      <c r="AV226" s="478"/>
      <c r="AW226" s="478"/>
      <c r="AX226" s="478"/>
      <c r="AY226" s="478"/>
      <c r="AZ226" s="478"/>
      <c r="BA226" s="478"/>
      <c r="BB226" s="478"/>
    </row>
    <row r="227" spans="1:54" ht="15.75" customHeight="1">
      <c r="A227" s="183"/>
      <c r="B227" s="183"/>
      <c r="C227" s="183"/>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c r="AB227" s="183"/>
      <c r="AC227" s="183"/>
      <c r="AD227" s="183"/>
      <c r="AE227" s="478"/>
      <c r="AF227" s="478"/>
      <c r="AG227" s="478"/>
      <c r="AH227" s="478"/>
      <c r="AI227" s="478"/>
      <c r="AJ227" s="478"/>
      <c r="AK227" s="478"/>
      <c r="AL227" s="478"/>
      <c r="AM227" s="478"/>
      <c r="AN227" s="478"/>
      <c r="AO227" s="478"/>
      <c r="AP227" s="478"/>
      <c r="AQ227" s="478"/>
      <c r="AR227" s="478"/>
      <c r="AS227" s="478"/>
      <c r="AT227" s="478"/>
      <c r="AU227" s="478"/>
      <c r="AV227" s="478"/>
      <c r="AW227" s="478"/>
      <c r="AX227" s="478"/>
      <c r="AY227" s="478"/>
      <c r="AZ227" s="478"/>
      <c r="BA227" s="478"/>
      <c r="BB227" s="478"/>
    </row>
    <row r="228" spans="1:54" ht="15.75" customHeight="1">
      <c r="A228" s="183"/>
      <c r="B228" s="183"/>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478"/>
      <c r="AF228" s="478"/>
      <c r="AG228" s="478"/>
      <c r="AH228" s="478"/>
      <c r="AI228" s="478"/>
      <c r="AJ228" s="478"/>
      <c r="AK228" s="478"/>
      <c r="AL228" s="478"/>
      <c r="AM228" s="478"/>
      <c r="AN228" s="478"/>
      <c r="AO228" s="478"/>
      <c r="AP228" s="478"/>
      <c r="AQ228" s="478"/>
      <c r="AR228" s="478"/>
      <c r="AS228" s="478"/>
      <c r="AT228" s="478"/>
      <c r="AU228" s="478"/>
      <c r="AV228" s="478"/>
      <c r="AW228" s="478"/>
      <c r="AX228" s="478"/>
      <c r="AY228" s="478"/>
      <c r="AZ228" s="478"/>
      <c r="BA228" s="478"/>
      <c r="BB228" s="478"/>
    </row>
    <row r="229" spans="1:54" ht="15.75" customHeight="1">
      <c r="A229" s="183"/>
      <c r="B229" s="183"/>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c r="AC229" s="183"/>
      <c r="AD229" s="183"/>
      <c r="AE229" s="478"/>
      <c r="AF229" s="478"/>
      <c r="AG229" s="478"/>
      <c r="AH229" s="478"/>
      <c r="AI229" s="478"/>
      <c r="AJ229" s="478"/>
      <c r="AK229" s="478"/>
      <c r="AL229" s="478"/>
      <c r="AM229" s="478"/>
      <c r="AN229" s="478"/>
      <c r="AO229" s="478"/>
      <c r="AP229" s="478"/>
      <c r="AQ229" s="478"/>
      <c r="AR229" s="478"/>
      <c r="AS229" s="478"/>
      <c r="AT229" s="478"/>
      <c r="AU229" s="478"/>
      <c r="AV229" s="478"/>
      <c r="AW229" s="478"/>
      <c r="AX229" s="478"/>
      <c r="AY229" s="478"/>
      <c r="AZ229" s="478"/>
      <c r="BA229" s="478"/>
      <c r="BB229" s="478"/>
    </row>
    <row r="230" spans="1:54" ht="15.75" customHeight="1">
      <c r="A230" s="183"/>
      <c r="B230" s="183"/>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478"/>
      <c r="AF230" s="478"/>
      <c r="AG230" s="478"/>
      <c r="AH230" s="478"/>
      <c r="AI230" s="478"/>
      <c r="AJ230" s="478"/>
      <c r="AK230" s="478"/>
      <c r="AL230" s="478"/>
      <c r="AM230" s="478"/>
      <c r="AN230" s="478"/>
      <c r="AO230" s="478"/>
      <c r="AP230" s="478"/>
      <c r="AQ230" s="478"/>
      <c r="AR230" s="478"/>
      <c r="AS230" s="478"/>
      <c r="AT230" s="478"/>
      <c r="AU230" s="478"/>
      <c r="AV230" s="478"/>
      <c r="AW230" s="478"/>
      <c r="AX230" s="478"/>
      <c r="AY230" s="478"/>
      <c r="AZ230" s="478"/>
      <c r="BA230" s="478"/>
      <c r="BB230" s="478"/>
    </row>
    <row r="231" spans="1:54" ht="15.75" customHeight="1">
      <c r="A231" s="183"/>
      <c r="B231" s="183"/>
      <c r="C231" s="183"/>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c r="AB231" s="183"/>
      <c r="AC231" s="183"/>
      <c r="AD231" s="183"/>
      <c r="AE231" s="478"/>
      <c r="AF231" s="478"/>
      <c r="AG231" s="478"/>
      <c r="AH231" s="478"/>
      <c r="AI231" s="478"/>
      <c r="AJ231" s="478"/>
      <c r="AK231" s="478"/>
      <c r="AL231" s="478"/>
      <c r="AM231" s="478"/>
      <c r="AN231" s="478"/>
      <c r="AO231" s="478"/>
      <c r="AP231" s="478"/>
      <c r="AQ231" s="478"/>
      <c r="AR231" s="478"/>
      <c r="AS231" s="478"/>
      <c r="AT231" s="478"/>
      <c r="AU231" s="478"/>
      <c r="AV231" s="478"/>
      <c r="AW231" s="478"/>
      <c r="AX231" s="478"/>
      <c r="AY231" s="478"/>
      <c r="AZ231" s="478"/>
      <c r="BA231" s="478"/>
      <c r="BB231" s="478"/>
    </row>
    <row r="232" spans="1:54" ht="15.75" customHeight="1">
      <c r="A232" s="183"/>
      <c r="B232" s="183"/>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c r="AC232" s="183"/>
      <c r="AD232" s="183"/>
      <c r="AE232" s="478"/>
      <c r="AF232" s="478"/>
      <c r="AG232" s="478"/>
      <c r="AH232" s="478"/>
      <c r="AI232" s="478"/>
      <c r="AJ232" s="478"/>
      <c r="AK232" s="478"/>
      <c r="AL232" s="478"/>
      <c r="AM232" s="478"/>
      <c r="AN232" s="478"/>
      <c r="AO232" s="478"/>
      <c r="AP232" s="478"/>
      <c r="AQ232" s="478"/>
      <c r="AR232" s="478"/>
      <c r="AS232" s="478"/>
      <c r="AT232" s="478"/>
      <c r="AU232" s="478"/>
      <c r="AV232" s="478"/>
      <c r="AW232" s="478"/>
      <c r="AX232" s="478"/>
      <c r="AY232" s="478"/>
      <c r="AZ232" s="478"/>
      <c r="BA232" s="478"/>
      <c r="BB232" s="478"/>
    </row>
    <row r="233" spans="1:54" ht="15.75" customHeight="1">
      <c r="A233" s="183"/>
      <c r="B233" s="183"/>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c r="AB233" s="183"/>
      <c r="AC233" s="183"/>
      <c r="AD233" s="183"/>
      <c r="AE233" s="478"/>
      <c r="AF233" s="478"/>
      <c r="AG233" s="478"/>
      <c r="AH233" s="478"/>
      <c r="AI233" s="478"/>
      <c r="AJ233" s="478"/>
      <c r="AK233" s="478"/>
      <c r="AL233" s="478"/>
      <c r="AM233" s="478"/>
      <c r="AN233" s="478"/>
      <c r="AO233" s="478"/>
      <c r="AP233" s="478"/>
      <c r="AQ233" s="478"/>
      <c r="AR233" s="478"/>
      <c r="AS233" s="478"/>
      <c r="AT233" s="478"/>
      <c r="AU233" s="478"/>
      <c r="AV233" s="478"/>
      <c r="AW233" s="478"/>
      <c r="AX233" s="478"/>
      <c r="AY233" s="478"/>
      <c r="AZ233" s="478"/>
      <c r="BA233" s="478"/>
      <c r="BB233" s="478"/>
    </row>
    <row r="234" spans="1:54" ht="15.75" customHeight="1">
      <c r="A234" s="183"/>
      <c r="B234" s="183"/>
      <c r="C234" s="183"/>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c r="AB234" s="183"/>
      <c r="AC234" s="183"/>
      <c r="AD234" s="183"/>
      <c r="AE234" s="478"/>
      <c r="AF234" s="478"/>
      <c r="AG234" s="478"/>
      <c r="AH234" s="478"/>
      <c r="AI234" s="478"/>
      <c r="AJ234" s="478"/>
      <c r="AK234" s="478"/>
      <c r="AL234" s="478"/>
      <c r="AM234" s="478"/>
      <c r="AN234" s="478"/>
      <c r="AO234" s="478"/>
      <c r="AP234" s="478"/>
      <c r="AQ234" s="478"/>
      <c r="AR234" s="478"/>
      <c r="AS234" s="478"/>
      <c r="AT234" s="478"/>
      <c r="AU234" s="478"/>
      <c r="AV234" s="478"/>
      <c r="AW234" s="478"/>
      <c r="AX234" s="478"/>
      <c r="AY234" s="478"/>
      <c r="AZ234" s="478"/>
      <c r="BA234" s="478"/>
      <c r="BB234" s="478"/>
    </row>
    <row r="235" spans="1:54" ht="15.75" customHeight="1">
      <c r="A235" s="183"/>
      <c r="B235" s="183"/>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478"/>
      <c r="AF235" s="478"/>
      <c r="AG235" s="478"/>
      <c r="AH235" s="478"/>
      <c r="AI235" s="478"/>
      <c r="AJ235" s="478"/>
      <c r="AK235" s="478"/>
      <c r="AL235" s="478"/>
      <c r="AM235" s="478"/>
      <c r="AN235" s="478"/>
      <c r="AO235" s="478"/>
      <c r="AP235" s="478"/>
      <c r="AQ235" s="478"/>
      <c r="AR235" s="478"/>
      <c r="AS235" s="478"/>
      <c r="AT235" s="478"/>
      <c r="AU235" s="478"/>
      <c r="AV235" s="478"/>
      <c r="AW235" s="478"/>
      <c r="AX235" s="478"/>
      <c r="AY235" s="478"/>
      <c r="AZ235" s="478"/>
      <c r="BA235" s="478"/>
      <c r="BB235" s="478"/>
    </row>
    <row r="236" spans="1:54" ht="15.75" customHeight="1">
      <c r="A236" s="183"/>
      <c r="B236" s="183"/>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c r="AB236" s="183"/>
      <c r="AC236" s="183"/>
      <c r="AD236" s="183"/>
      <c r="AE236" s="478"/>
      <c r="AF236" s="478"/>
      <c r="AG236" s="478"/>
      <c r="AH236" s="478"/>
      <c r="AI236" s="478"/>
      <c r="AJ236" s="478"/>
      <c r="AK236" s="478"/>
      <c r="AL236" s="478"/>
      <c r="AM236" s="478"/>
      <c r="AN236" s="478"/>
      <c r="AO236" s="478"/>
      <c r="AP236" s="478"/>
      <c r="AQ236" s="478"/>
      <c r="AR236" s="478"/>
      <c r="AS236" s="478"/>
      <c r="AT236" s="478"/>
      <c r="AU236" s="478"/>
      <c r="AV236" s="478"/>
      <c r="AW236" s="478"/>
      <c r="AX236" s="478"/>
      <c r="AY236" s="478"/>
      <c r="AZ236" s="478"/>
      <c r="BA236" s="478"/>
      <c r="BB236" s="478"/>
    </row>
    <row r="237" spans="1:54" ht="15.75" customHeight="1">
      <c r="A237" s="183"/>
      <c r="B237" s="183"/>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478"/>
      <c r="AF237" s="478"/>
      <c r="AG237" s="478"/>
      <c r="AH237" s="478"/>
      <c r="AI237" s="478"/>
      <c r="AJ237" s="478"/>
      <c r="AK237" s="478"/>
      <c r="AL237" s="478"/>
      <c r="AM237" s="478"/>
      <c r="AN237" s="478"/>
      <c r="AO237" s="478"/>
      <c r="AP237" s="478"/>
      <c r="AQ237" s="478"/>
      <c r="AR237" s="478"/>
      <c r="AS237" s="478"/>
      <c r="AT237" s="478"/>
      <c r="AU237" s="478"/>
      <c r="AV237" s="478"/>
      <c r="AW237" s="478"/>
      <c r="AX237" s="478"/>
      <c r="AY237" s="478"/>
      <c r="AZ237" s="478"/>
      <c r="BA237" s="478"/>
      <c r="BB237" s="478"/>
    </row>
    <row r="238" spans="1:54" ht="15.75" customHeight="1">
      <c r="A238" s="183"/>
      <c r="B238" s="183"/>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c r="AB238" s="183"/>
      <c r="AC238" s="183"/>
      <c r="AD238" s="183"/>
      <c r="AE238" s="478"/>
      <c r="AF238" s="478"/>
      <c r="AG238" s="478"/>
      <c r="AH238" s="478"/>
      <c r="AI238" s="478"/>
      <c r="AJ238" s="478"/>
      <c r="AK238" s="478"/>
      <c r="AL238" s="478"/>
      <c r="AM238" s="478"/>
      <c r="AN238" s="478"/>
      <c r="AO238" s="478"/>
      <c r="AP238" s="478"/>
      <c r="AQ238" s="478"/>
      <c r="AR238" s="478"/>
      <c r="AS238" s="478"/>
      <c r="AT238" s="478"/>
      <c r="AU238" s="478"/>
      <c r="AV238" s="478"/>
      <c r="AW238" s="478"/>
      <c r="AX238" s="478"/>
      <c r="AY238" s="478"/>
      <c r="AZ238" s="478"/>
      <c r="BA238" s="478"/>
      <c r="BB238" s="478"/>
    </row>
    <row r="239" spans="1:54" ht="15.75" customHeight="1">
      <c r="A239" s="183"/>
      <c r="B239" s="183"/>
      <c r="C239" s="183"/>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c r="AB239" s="183"/>
      <c r="AC239" s="183"/>
      <c r="AD239" s="183"/>
      <c r="AE239" s="478"/>
      <c r="AF239" s="478"/>
      <c r="AG239" s="478"/>
      <c r="AH239" s="478"/>
      <c r="AI239" s="478"/>
      <c r="AJ239" s="478"/>
      <c r="AK239" s="478"/>
      <c r="AL239" s="478"/>
      <c r="AM239" s="478"/>
      <c r="AN239" s="478"/>
      <c r="AO239" s="478"/>
      <c r="AP239" s="478"/>
      <c r="AQ239" s="478"/>
      <c r="AR239" s="478"/>
      <c r="AS239" s="478"/>
      <c r="AT239" s="478"/>
      <c r="AU239" s="478"/>
      <c r="AV239" s="478"/>
      <c r="AW239" s="478"/>
      <c r="AX239" s="478"/>
      <c r="AY239" s="478"/>
      <c r="AZ239" s="478"/>
      <c r="BA239" s="478"/>
      <c r="BB239" s="478"/>
    </row>
    <row r="240" spans="1:54" ht="15.75" customHeight="1">
      <c r="A240" s="183"/>
      <c r="B240" s="183"/>
      <c r="C240" s="183"/>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183"/>
      <c r="AC240" s="183"/>
      <c r="AD240" s="183"/>
      <c r="AE240" s="478"/>
      <c r="AF240" s="478"/>
      <c r="AG240" s="478"/>
      <c r="AH240" s="478"/>
      <c r="AI240" s="478"/>
      <c r="AJ240" s="478"/>
      <c r="AK240" s="478"/>
      <c r="AL240" s="478"/>
      <c r="AM240" s="478"/>
      <c r="AN240" s="478"/>
      <c r="AO240" s="478"/>
      <c r="AP240" s="478"/>
      <c r="AQ240" s="478"/>
      <c r="AR240" s="478"/>
      <c r="AS240" s="478"/>
      <c r="AT240" s="478"/>
      <c r="AU240" s="478"/>
      <c r="AV240" s="478"/>
      <c r="AW240" s="478"/>
      <c r="AX240" s="478"/>
      <c r="AY240" s="478"/>
      <c r="AZ240" s="478"/>
      <c r="BA240" s="478"/>
      <c r="BB240" s="478"/>
    </row>
    <row r="241" spans="1:54" ht="15.75" customHeight="1">
      <c r="A241" s="183"/>
      <c r="B241" s="183"/>
      <c r="C241" s="183"/>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c r="AB241" s="183"/>
      <c r="AC241" s="183"/>
      <c r="AD241" s="183"/>
      <c r="AE241" s="478"/>
      <c r="AF241" s="478"/>
      <c r="AG241" s="478"/>
      <c r="AH241" s="478"/>
      <c r="AI241" s="478"/>
      <c r="AJ241" s="478"/>
      <c r="AK241" s="478"/>
      <c r="AL241" s="478"/>
      <c r="AM241" s="478"/>
      <c r="AN241" s="478"/>
      <c r="AO241" s="478"/>
      <c r="AP241" s="478"/>
      <c r="AQ241" s="478"/>
      <c r="AR241" s="478"/>
      <c r="AS241" s="478"/>
      <c r="AT241" s="478"/>
      <c r="AU241" s="478"/>
      <c r="AV241" s="478"/>
      <c r="AW241" s="478"/>
      <c r="AX241" s="478"/>
      <c r="AY241" s="478"/>
      <c r="AZ241" s="478"/>
      <c r="BA241" s="478"/>
      <c r="BB241" s="478"/>
    </row>
    <row r="242" spans="1:54" ht="15.75" customHeight="1">
      <c r="A242" s="183"/>
      <c r="B242" s="183"/>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c r="AB242" s="183"/>
      <c r="AC242" s="183"/>
      <c r="AD242" s="183"/>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row>
    <row r="243" spans="1:54" ht="15.75" customHeight="1">
      <c r="A243" s="183"/>
      <c r="B243" s="183"/>
      <c r="C243" s="183"/>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c r="AB243" s="183"/>
      <c r="AC243" s="183"/>
      <c r="AD243" s="183"/>
      <c r="AE243" s="478"/>
      <c r="AF243" s="478"/>
      <c r="AG243" s="478"/>
      <c r="AH243" s="478"/>
      <c r="AI243" s="478"/>
      <c r="AJ243" s="478"/>
      <c r="AK243" s="478"/>
      <c r="AL243" s="478"/>
      <c r="AM243" s="478"/>
      <c r="AN243" s="478"/>
      <c r="AO243" s="478"/>
      <c r="AP243" s="478"/>
      <c r="AQ243" s="478"/>
      <c r="AR243" s="478"/>
      <c r="AS243" s="478"/>
      <c r="AT243" s="478"/>
      <c r="AU243" s="478"/>
      <c r="AV243" s="478"/>
      <c r="AW243" s="478"/>
      <c r="AX243" s="478"/>
      <c r="AY243" s="478"/>
      <c r="AZ243" s="478"/>
      <c r="BA243" s="478"/>
      <c r="BB243" s="478"/>
    </row>
    <row r="244" spans="1:54" ht="15.75" customHeight="1">
      <c r="A244" s="183"/>
      <c r="B244" s="183"/>
      <c r="C244" s="183"/>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c r="AB244" s="183"/>
      <c r="AC244" s="183"/>
      <c r="AD244" s="183"/>
      <c r="AE244" s="478"/>
      <c r="AF244" s="478"/>
      <c r="AG244" s="478"/>
      <c r="AH244" s="478"/>
      <c r="AI244" s="478"/>
      <c r="AJ244" s="478"/>
      <c r="AK244" s="478"/>
      <c r="AL244" s="478"/>
      <c r="AM244" s="478"/>
      <c r="AN244" s="478"/>
      <c r="AO244" s="478"/>
      <c r="AP244" s="478"/>
      <c r="AQ244" s="478"/>
      <c r="AR244" s="478"/>
      <c r="AS244" s="478"/>
      <c r="AT244" s="478"/>
      <c r="AU244" s="478"/>
      <c r="AV244" s="478"/>
      <c r="AW244" s="478"/>
      <c r="AX244" s="478"/>
      <c r="AY244" s="478"/>
      <c r="AZ244" s="478"/>
      <c r="BA244" s="478"/>
      <c r="BB244" s="478"/>
    </row>
    <row r="245" spans="1:54" ht="15.75" customHeight="1">
      <c r="A245" s="183"/>
      <c r="B245" s="183"/>
      <c r="C245" s="183"/>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c r="AB245" s="183"/>
      <c r="AC245" s="183"/>
      <c r="AD245" s="183"/>
      <c r="AE245" s="478"/>
      <c r="AF245" s="478"/>
      <c r="AG245" s="478"/>
      <c r="AH245" s="478"/>
      <c r="AI245" s="478"/>
      <c r="AJ245" s="478"/>
      <c r="AK245" s="478"/>
      <c r="AL245" s="478"/>
      <c r="AM245" s="478"/>
      <c r="AN245" s="478"/>
      <c r="AO245" s="478"/>
      <c r="AP245" s="478"/>
      <c r="AQ245" s="478"/>
      <c r="AR245" s="478"/>
      <c r="AS245" s="478"/>
      <c r="AT245" s="478"/>
      <c r="AU245" s="478"/>
      <c r="AV245" s="478"/>
      <c r="AW245" s="478"/>
      <c r="AX245" s="478"/>
      <c r="AY245" s="478"/>
      <c r="AZ245" s="478"/>
      <c r="BA245" s="478"/>
      <c r="BB245" s="478"/>
    </row>
    <row r="246" spans="1:54" ht="15.75" customHeight="1">
      <c r="A246" s="183"/>
      <c r="B246" s="183"/>
      <c r="C246" s="183"/>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c r="AB246" s="183"/>
      <c r="AC246" s="183"/>
      <c r="AD246" s="183"/>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row>
    <row r="247" spans="1:54" ht="15.75" customHeight="1">
      <c r="A247" s="183"/>
      <c r="B247" s="183"/>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c r="AB247" s="183"/>
      <c r="AC247" s="183"/>
      <c r="AD247" s="183"/>
      <c r="AE247" s="478"/>
      <c r="AF247" s="478"/>
      <c r="AG247" s="478"/>
      <c r="AH247" s="478"/>
      <c r="AI247" s="478"/>
      <c r="AJ247" s="478"/>
      <c r="AK247" s="478"/>
      <c r="AL247" s="478"/>
      <c r="AM247" s="478"/>
      <c r="AN247" s="478"/>
      <c r="AO247" s="478"/>
      <c r="AP247" s="478"/>
      <c r="AQ247" s="478"/>
      <c r="AR247" s="478"/>
      <c r="AS247" s="478"/>
      <c r="AT247" s="478"/>
      <c r="AU247" s="478"/>
      <c r="AV247" s="478"/>
      <c r="AW247" s="478"/>
      <c r="AX247" s="478"/>
      <c r="AY247" s="478"/>
      <c r="AZ247" s="478"/>
      <c r="BA247" s="478"/>
      <c r="BB247" s="478"/>
    </row>
    <row r="248" spans="1:54" ht="15.75" customHeight="1">
      <c r="A248" s="183"/>
      <c r="B248" s="183"/>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c r="AB248" s="183"/>
      <c r="AC248" s="183"/>
      <c r="AD248" s="183"/>
      <c r="AE248" s="478"/>
      <c r="AF248" s="478"/>
      <c r="AG248" s="478"/>
      <c r="AH248" s="478"/>
      <c r="AI248" s="478"/>
      <c r="AJ248" s="478"/>
      <c r="AK248" s="478"/>
      <c r="AL248" s="478"/>
      <c r="AM248" s="478"/>
      <c r="AN248" s="478"/>
      <c r="AO248" s="478"/>
      <c r="AP248" s="478"/>
      <c r="AQ248" s="478"/>
      <c r="AR248" s="478"/>
      <c r="AS248" s="478"/>
      <c r="AT248" s="478"/>
      <c r="AU248" s="478"/>
      <c r="AV248" s="478"/>
      <c r="AW248" s="478"/>
      <c r="AX248" s="478"/>
      <c r="AY248" s="478"/>
      <c r="AZ248" s="478"/>
      <c r="BA248" s="478"/>
      <c r="BB248" s="478"/>
    </row>
    <row r="249" spans="1:54" ht="15.75" customHeight="1">
      <c r="A249" s="183"/>
      <c r="B249" s="183"/>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c r="AB249" s="183"/>
      <c r="AC249" s="183"/>
      <c r="AD249" s="183"/>
      <c r="AE249" s="478"/>
      <c r="AF249" s="478"/>
      <c r="AG249" s="478"/>
      <c r="AH249" s="478"/>
      <c r="AI249" s="478"/>
      <c r="AJ249" s="478"/>
      <c r="AK249" s="478"/>
      <c r="AL249" s="478"/>
      <c r="AM249" s="478"/>
      <c r="AN249" s="478"/>
      <c r="AO249" s="478"/>
      <c r="AP249" s="478"/>
      <c r="AQ249" s="478"/>
      <c r="AR249" s="478"/>
      <c r="AS249" s="478"/>
      <c r="AT249" s="478"/>
      <c r="AU249" s="478"/>
      <c r="AV249" s="478"/>
      <c r="AW249" s="478"/>
      <c r="AX249" s="478"/>
      <c r="AY249" s="478"/>
      <c r="AZ249" s="478"/>
      <c r="BA249" s="478"/>
      <c r="BB249" s="478"/>
    </row>
    <row r="250" spans="1:54" ht="15.75" customHeight="1">
      <c r="A250" s="183"/>
      <c r="B250" s="183"/>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c r="AB250" s="183"/>
      <c r="AC250" s="183"/>
      <c r="AD250" s="183"/>
      <c r="AE250" s="478"/>
      <c r="AF250" s="478"/>
      <c r="AG250" s="478"/>
      <c r="AH250" s="478"/>
      <c r="AI250" s="478"/>
      <c r="AJ250" s="478"/>
      <c r="AK250" s="478"/>
      <c r="AL250" s="478"/>
      <c r="AM250" s="478"/>
      <c r="AN250" s="478"/>
      <c r="AO250" s="478"/>
      <c r="AP250" s="478"/>
      <c r="AQ250" s="478"/>
      <c r="AR250" s="478"/>
      <c r="AS250" s="478"/>
      <c r="AT250" s="478"/>
      <c r="AU250" s="478"/>
      <c r="AV250" s="478"/>
      <c r="AW250" s="478"/>
      <c r="AX250" s="478"/>
      <c r="AY250" s="478"/>
      <c r="AZ250" s="478"/>
      <c r="BA250" s="478"/>
      <c r="BB250" s="478"/>
    </row>
    <row r="251" spans="1:54" ht="15.75" customHeight="1">
      <c r="A251" s="183"/>
      <c r="B251" s="183"/>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c r="AB251" s="183"/>
      <c r="AC251" s="183"/>
      <c r="AD251" s="183"/>
      <c r="AE251" s="478"/>
      <c r="AF251" s="478"/>
      <c r="AG251" s="478"/>
      <c r="AH251" s="478"/>
      <c r="AI251" s="478"/>
      <c r="AJ251" s="478"/>
      <c r="AK251" s="478"/>
      <c r="AL251" s="478"/>
      <c r="AM251" s="478"/>
      <c r="AN251" s="478"/>
      <c r="AO251" s="478"/>
      <c r="AP251" s="478"/>
      <c r="AQ251" s="478"/>
      <c r="AR251" s="478"/>
      <c r="AS251" s="478"/>
      <c r="AT251" s="478"/>
      <c r="AU251" s="478"/>
      <c r="AV251" s="478"/>
      <c r="AW251" s="478"/>
      <c r="AX251" s="478"/>
      <c r="AY251" s="478"/>
      <c r="AZ251" s="478"/>
      <c r="BA251" s="478"/>
      <c r="BB251" s="478"/>
    </row>
    <row r="252" spans="1:54" ht="15.75" customHeight="1">
      <c r="A252" s="183"/>
      <c r="B252" s="183"/>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c r="AB252" s="183"/>
      <c r="AC252" s="183"/>
      <c r="AD252" s="183"/>
      <c r="AE252" s="478"/>
      <c r="AF252" s="478"/>
      <c r="AG252" s="478"/>
      <c r="AH252" s="478"/>
      <c r="AI252" s="478"/>
      <c r="AJ252" s="478"/>
      <c r="AK252" s="478"/>
      <c r="AL252" s="478"/>
      <c r="AM252" s="478"/>
      <c r="AN252" s="478"/>
      <c r="AO252" s="478"/>
      <c r="AP252" s="478"/>
      <c r="AQ252" s="478"/>
      <c r="AR252" s="478"/>
      <c r="AS252" s="478"/>
      <c r="AT252" s="478"/>
      <c r="AU252" s="478"/>
      <c r="AV252" s="478"/>
      <c r="AW252" s="478"/>
      <c r="AX252" s="478"/>
      <c r="AY252" s="478"/>
      <c r="AZ252" s="478"/>
      <c r="BA252" s="478"/>
      <c r="BB252" s="478"/>
    </row>
    <row r="253" spans="1:54" ht="15.75" customHeight="1">
      <c r="A253" s="183"/>
      <c r="B253" s="183"/>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c r="AB253" s="183"/>
      <c r="AC253" s="183"/>
      <c r="AD253" s="183"/>
      <c r="AE253" s="478"/>
      <c r="AF253" s="478"/>
      <c r="AG253" s="478"/>
      <c r="AH253" s="478"/>
      <c r="AI253" s="478"/>
      <c r="AJ253" s="478"/>
      <c r="AK253" s="478"/>
      <c r="AL253" s="478"/>
      <c r="AM253" s="478"/>
      <c r="AN253" s="478"/>
      <c r="AO253" s="478"/>
      <c r="AP253" s="478"/>
      <c r="AQ253" s="478"/>
      <c r="AR253" s="478"/>
      <c r="AS253" s="478"/>
      <c r="AT253" s="478"/>
      <c r="AU253" s="478"/>
      <c r="AV253" s="478"/>
      <c r="AW253" s="478"/>
      <c r="AX253" s="478"/>
      <c r="AY253" s="478"/>
      <c r="AZ253" s="478"/>
      <c r="BA253" s="478"/>
      <c r="BB253" s="478"/>
    </row>
    <row r="254" spans="1:54" ht="15.75" customHeight="1">
      <c r="A254" s="183"/>
      <c r="B254" s="183"/>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c r="AB254" s="183"/>
      <c r="AC254" s="183"/>
      <c r="AD254" s="183"/>
      <c r="AE254" s="478"/>
      <c r="AF254" s="478"/>
      <c r="AG254" s="478"/>
      <c r="AH254" s="478"/>
      <c r="AI254" s="478"/>
      <c r="AJ254" s="478"/>
      <c r="AK254" s="478"/>
      <c r="AL254" s="478"/>
      <c r="AM254" s="478"/>
      <c r="AN254" s="478"/>
      <c r="AO254" s="478"/>
      <c r="AP254" s="478"/>
      <c r="AQ254" s="478"/>
      <c r="AR254" s="478"/>
      <c r="AS254" s="478"/>
      <c r="AT254" s="478"/>
      <c r="AU254" s="478"/>
      <c r="AV254" s="478"/>
      <c r="AW254" s="478"/>
      <c r="AX254" s="478"/>
      <c r="AY254" s="478"/>
      <c r="AZ254" s="478"/>
      <c r="BA254" s="478"/>
      <c r="BB254" s="478"/>
    </row>
    <row r="255" spans="1:54" ht="15.75" customHeight="1">
      <c r="A255" s="183"/>
      <c r="B255" s="183"/>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c r="AB255" s="183"/>
      <c r="AC255" s="183"/>
      <c r="AD255" s="183"/>
      <c r="AE255" s="478"/>
      <c r="AF255" s="478"/>
      <c r="AG255" s="478"/>
      <c r="AH255" s="478"/>
      <c r="AI255" s="478"/>
      <c r="AJ255" s="478"/>
      <c r="AK255" s="478"/>
      <c r="AL255" s="478"/>
      <c r="AM255" s="478"/>
      <c r="AN255" s="478"/>
      <c r="AO255" s="478"/>
      <c r="AP255" s="478"/>
      <c r="AQ255" s="478"/>
      <c r="AR255" s="478"/>
      <c r="AS255" s="478"/>
      <c r="AT255" s="478"/>
      <c r="AU255" s="478"/>
      <c r="AV255" s="478"/>
      <c r="AW255" s="478"/>
      <c r="AX255" s="478"/>
      <c r="AY255" s="478"/>
      <c r="AZ255" s="478"/>
      <c r="BA255" s="478"/>
      <c r="BB255" s="478"/>
    </row>
    <row r="256" spans="1:54" ht="15.75" customHeight="1">
      <c r="A256" s="183"/>
      <c r="B256" s="183"/>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c r="AB256" s="183"/>
      <c r="AC256" s="183"/>
      <c r="AD256" s="183"/>
      <c r="AE256" s="478"/>
      <c r="AF256" s="478"/>
      <c r="AG256" s="478"/>
      <c r="AH256" s="478"/>
      <c r="AI256" s="478"/>
      <c r="AJ256" s="478"/>
      <c r="AK256" s="478"/>
      <c r="AL256" s="478"/>
      <c r="AM256" s="478"/>
      <c r="AN256" s="478"/>
      <c r="AO256" s="478"/>
      <c r="AP256" s="478"/>
      <c r="AQ256" s="478"/>
      <c r="AR256" s="478"/>
      <c r="AS256" s="478"/>
      <c r="AT256" s="478"/>
      <c r="AU256" s="478"/>
      <c r="AV256" s="478"/>
      <c r="AW256" s="478"/>
      <c r="AX256" s="478"/>
      <c r="AY256" s="478"/>
      <c r="AZ256" s="478"/>
      <c r="BA256" s="478"/>
      <c r="BB256" s="478"/>
    </row>
    <row r="257" spans="1:54" ht="15.75" customHeight="1">
      <c r="A257" s="183"/>
      <c r="B257" s="183"/>
      <c r="C257" s="183"/>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c r="AB257" s="183"/>
      <c r="AC257" s="183"/>
      <c r="AD257" s="183"/>
      <c r="AE257" s="478"/>
      <c r="AF257" s="478"/>
      <c r="AG257" s="478"/>
      <c r="AH257" s="478"/>
      <c r="AI257" s="478"/>
      <c r="AJ257" s="478"/>
      <c r="AK257" s="478"/>
      <c r="AL257" s="478"/>
      <c r="AM257" s="478"/>
      <c r="AN257" s="478"/>
      <c r="AO257" s="478"/>
      <c r="AP257" s="478"/>
      <c r="AQ257" s="478"/>
      <c r="AR257" s="478"/>
      <c r="AS257" s="478"/>
      <c r="AT257" s="478"/>
      <c r="AU257" s="478"/>
      <c r="AV257" s="478"/>
      <c r="AW257" s="478"/>
      <c r="AX257" s="478"/>
      <c r="AY257" s="478"/>
      <c r="AZ257" s="478"/>
      <c r="BA257" s="478"/>
      <c r="BB257" s="478"/>
    </row>
    <row r="258" spans="1:54" ht="15.75" customHeight="1">
      <c r="A258" s="183"/>
      <c r="B258" s="183"/>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c r="AB258" s="183"/>
      <c r="AC258" s="183"/>
      <c r="AD258" s="183"/>
      <c r="AE258" s="478"/>
      <c r="AF258" s="478"/>
      <c r="AG258" s="478"/>
      <c r="AH258" s="478"/>
      <c r="AI258" s="478"/>
      <c r="AJ258" s="478"/>
      <c r="AK258" s="478"/>
      <c r="AL258" s="478"/>
      <c r="AM258" s="478"/>
      <c r="AN258" s="478"/>
      <c r="AO258" s="478"/>
      <c r="AP258" s="478"/>
      <c r="AQ258" s="478"/>
      <c r="AR258" s="478"/>
      <c r="AS258" s="478"/>
      <c r="AT258" s="478"/>
      <c r="AU258" s="478"/>
      <c r="AV258" s="478"/>
      <c r="AW258" s="478"/>
      <c r="AX258" s="478"/>
      <c r="AY258" s="478"/>
      <c r="AZ258" s="478"/>
      <c r="BA258" s="478"/>
      <c r="BB258" s="478"/>
    </row>
    <row r="259" spans="1:54" ht="15.75" customHeight="1">
      <c r="A259" s="183"/>
      <c r="B259" s="183"/>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c r="AB259" s="183"/>
      <c r="AC259" s="183"/>
      <c r="AD259" s="183"/>
      <c r="AE259" s="478"/>
      <c r="AF259" s="478"/>
      <c r="AG259" s="478"/>
      <c r="AH259" s="478"/>
      <c r="AI259" s="478"/>
      <c r="AJ259" s="478"/>
      <c r="AK259" s="478"/>
      <c r="AL259" s="478"/>
      <c r="AM259" s="478"/>
      <c r="AN259" s="478"/>
      <c r="AO259" s="478"/>
      <c r="AP259" s="478"/>
      <c r="AQ259" s="478"/>
      <c r="AR259" s="478"/>
      <c r="AS259" s="478"/>
      <c r="AT259" s="478"/>
      <c r="AU259" s="478"/>
      <c r="AV259" s="478"/>
      <c r="AW259" s="478"/>
      <c r="AX259" s="478"/>
      <c r="AY259" s="478"/>
      <c r="AZ259" s="478"/>
      <c r="BA259" s="478"/>
      <c r="BB259" s="478"/>
    </row>
    <row r="260" spans="1:54" ht="15.75" customHeight="1">
      <c r="A260" s="183"/>
      <c r="B260" s="183"/>
      <c r="C260" s="183"/>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c r="AB260" s="183"/>
      <c r="AC260" s="183"/>
      <c r="AD260" s="183"/>
      <c r="AE260" s="478"/>
      <c r="AF260" s="478"/>
      <c r="AG260" s="478"/>
      <c r="AH260" s="478"/>
      <c r="AI260" s="478"/>
      <c r="AJ260" s="478"/>
      <c r="AK260" s="478"/>
      <c r="AL260" s="478"/>
      <c r="AM260" s="478"/>
      <c r="AN260" s="478"/>
      <c r="AO260" s="478"/>
      <c r="AP260" s="478"/>
      <c r="AQ260" s="478"/>
      <c r="AR260" s="478"/>
      <c r="AS260" s="478"/>
      <c r="AT260" s="478"/>
      <c r="AU260" s="478"/>
      <c r="AV260" s="478"/>
      <c r="AW260" s="478"/>
      <c r="AX260" s="478"/>
      <c r="AY260" s="478"/>
      <c r="AZ260" s="478"/>
      <c r="BA260" s="478"/>
      <c r="BB260" s="478"/>
    </row>
    <row r="261" spans="1:54" ht="15.75" customHeight="1">
      <c r="A261" s="183"/>
      <c r="B261" s="183"/>
      <c r="C261" s="183"/>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c r="AB261" s="183"/>
      <c r="AC261" s="183"/>
      <c r="AD261" s="183"/>
      <c r="AE261" s="478"/>
      <c r="AF261" s="478"/>
      <c r="AG261" s="478"/>
      <c r="AH261" s="478"/>
      <c r="AI261" s="478"/>
      <c r="AJ261" s="478"/>
      <c r="AK261" s="478"/>
      <c r="AL261" s="478"/>
      <c r="AM261" s="478"/>
      <c r="AN261" s="478"/>
      <c r="AO261" s="478"/>
      <c r="AP261" s="478"/>
      <c r="AQ261" s="478"/>
      <c r="AR261" s="478"/>
      <c r="AS261" s="478"/>
      <c r="AT261" s="478"/>
      <c r="AU261" s="478"/>
      <c r="AV261" s="478"/>
      <c r="AW261" s="478"/>
      <c r="AX261" s="478"/>
      <c r="AY261" s="478"/>
      <c r="AZ261" s="478"/>
      <c r="BA261" s="478"/>
      <c r="BB261" s="478"/>
    </row>
    <row r="262" spans="1:54" ht="15.75" customHeight="1">
      <c r="A262" s="183"/>
      <c r="B262" s="183"/>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c r="AB262" s="183"/>
      <c r="AC262" s="183"/>
      <c r="AD262" s="183"/>
      <c r="AE262" s="478"/>
      <c r="AF262" s="478"/>
      <c r="AG262" s="478"/>
      <c r="AH262" s="478"/>
      <c r="AI262" s="478"/>
      <c r="AJ262" s="478"/>
      <c r="AK262" s="478"/>
      <c r="AL262" s="478"/>
      <c r="AM262" s="478"/>
      <c r="AN262" s="478"/>
      <c r="AO262" s="478"/>
      <c r="AP262" s="478"/>
      <c r="AQ262" s="478"/>
      <c r="AR262" s="478"/>
      <c r="AS262" s="478"/>
      <c r="AT262" s="478"/>
      <c r="AU262" s="478"/>
      <c r="AV262" s="478"/>
      <c r="AW262" s="478"/>
      <c r="AX262" s="478"/>
      <c r="AY262" s="478"/>
      <c r="AZ262" s="478"/>
      <c r="BA262" s="478"/>
      <c r="BB262" s="478"/>
    </row>
    <row r="263" spans="1:54" ht="15.75" customHeight="1">
      <c r="A263" s="183"/>
      <c r="B263" s="183"/>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c r="AB263" s="183"/>
      <c r="AC263" s="183"/>
      <c r="AD263" s="183"/>
      <c r="AE263" s="478"/>
      <c r="AF263" s="478"/>
      <c r="AG263" s="478"/>
      <c r="AH263" s="478"/>
      <c r="AI263" s="478"/>
      <c r="AJ263" s="478"/>
      <c r="AK263" s="478"/>
      <c r="AL263" s="478"/>
      <c r="AM263" s="478"/>
      <c r="AN263" s="478"/>
      <c r="AO263" s="478"/>
      <c r="AP263" s="478"/>
      <c r="AQ263" s="478"/>
      <c r="AR263" s="478"/>
      <c r="AS263" s="478"/>
      <c r="AT263" s="478"/>
      <c r="AU263" s="478"/>
      <c r="AV263" s="478"/>
      <c r="AW263" s="478"/>
      <c r="AX263" s="478"/>
      <c r="AY263" s="478"/>
      <c r="AZ263" s="478"/>
      <c r="BA263" s="478"/>
      <c r="BB263" s="478"/>
    </row>
    <row r="264" spans="1:54" ht="15.75" customHeight="1">
      <c r="A264" s="183"/>
      <c r="B264" s="183"/>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c r="AB264" s="183"/>
      <c r="AC264" s="183"/>
      <c r="AD264" s="183"/>
      <c r="AE264" s="478"/>
      <c r="AF264" s="478"/>
      <c r="AG264" s="478"/>
      <c r="AH264" s="478"/>
      <c r="AI264" s="478"/>
      <c r="AJ264" s="478"/>
      <c r="AK264" s="478"/>
      <c r="AL264" s="478"/>
      <c r="AM264" s="478"/>
      <c r="AN264" s="478"/>
      <c r="AO264" s="478"/>
      <c r="AP264" s="478"/>
      <c r="AQ264" s="478"/>
      <c r="AR264" s="478"/>
      <c r="AS264" s="478"/>
      <c r="AT264" s="478"/>
      <c r="AU264" s="478"/>
      <c r="AV264" s="478"/>
      <c r="AW264" s="478"/>
      <c r="AX264" s="478"/>
      <c r="AY264" s="478"/>
      <c r="AZ264" s="478"/>
      <c r="BA264" s="478"/>
      <c r="BB264" s="478"/>
    </row>
    <row r="265" spans="1:54" ht="15.75" customHeight="1">
      <c r="A265" s="183"/>
      <c r="B265" s="183"/>
      <c r="C265" s="183"/>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c r="AA265" s="183"/>
      <c r="AB265" s="183"/>
      <c r="AC265" s="183"/>
      <c r="AD265" s="183"/>
      <c r="AE265" s="478"/>
      <c r="AF265" s="478"/>
      <c r="AG265" s="478"/>
      <c r="AH265" s="478"/>
      <c r="AI265" s="478"/>
      <c r="AJ265" s="478"/>
      <c r="AK265" s="478"/>
      <c r="AL265" s="478"/>
      <c r="AM265" s="478"/>
      <c r="AN265" s="478"/>
      <c r="AO265" s="478"/>
      <c r="AP265" s="478"/>
      <c r="AQ265" s="478"/>
      <c r="AR265" s="478"/>
      <c r="AS265" s="478"/>
      <c r="AT265" s="478"/>
      <c r="AU265" s="478"/>
      <c r="AV265" s="478"/>
      <c r="AW265" s="478"/>
      <c r="AX265" s="478"/>
      <c r="AY265" s="478"/>
      <c r="AZ265" s="478"/>
      <c r="BA265" s="478"/>
      <c r="BB265" s="478"/>
    </row>
    <row r="266" spans="1:54" ht="15.75" customHeight="1">
      <c r="A266" s="183"/>
      <c r="B266" s="183"/>
      <c r="C266" s="183"/>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c r="AA266" s="183"/>
      <c r="AB266" s="183"/>
      <c r="AC266" s="183"/>
      <c r="AD266" s="183"/>
      <c r="AE266" s="478"/>
      <c r="AF266" s="478"/>
      <c r="AG266" s="478"/>
      <c r="AH266" s="478"/>
      <c r="AI266" s="478"/>
      <c r="AJ266" s="478"/>
      <c r="AK266" s="478"/>
      <c r="AL266" s="478"/>
      <c r="AM266" s="478"/>
      <c r="AN266" s="478"/>
      <c r="AO266" s="478"/>
      <c r="AP266" s="478"/>
      <c r="AQ266" s="478"/>
      <c r="AR266" s="478"/>
      <c r="AS266" s="478"/>
      <c r="AT266" s="478"/>
      <c r="AU266" s="478"/>
      <c r="AV266" s="478"/>
      <c r="AW266" s="478"/>
      <c r="AX266" s="478"/>
      <c r="AY266" s="478"/>
      <c r="AZ266" s="478"/>
      <c r="BA266" s="478"/>
      <c r="BB266" s="478"/>
    </row>
    <row r="267" spans="1:54" ht="15.75" customHeight="1">
      <c r="A267" s="183"/>
      <c r="B267" s="183"/>
      <c r="C267" s="183"/>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c r="AA267" s="183"/>
      <c r="AB267" s="183"/>
      <c r="AC267" s="183"/>
      <c r="AD267" s="183"/>
      <c r="AE267" s="478"/>
      <c r="AF267" s="478"/>
      <c r="AG267" s="478"/>
      <c r="AH267" s="478"/>
      <c r="AI267" s="478"/>
      <c r="AJ267" s="478"/>
      <c r="AK267" s="478"/>
      <c r="AL267" s="478"/>
      <c r="AM267" s="478"/>
      <c r="AN267" s="478"/>
      <c r="AO267" s="478"/>
      <c r="AP267" s="478"/>
      <c r="AQ267" s="478"/>
      <c r="AR267" s="478"/>
      <c r="AS267" s="478"/>
      <c r="AT267" s="478"/>
      <c r="AU267" s="478"/>
      <c r="AV267" s="478"/>
      <c r="AW267" s="478"/>
      <c r="AX267" s="478"/>
      <c r="AY267" s="478"/>
      <c r="AZ267" s="478"/>
      <c r="BA267" s="478"/>
      <c r="BB267" s="478"/>
    </row>
    <row r="268" spans="1:54" ht="15.75" customHeight="1">
      <c r="A268" s="183"/>
      <c r="B268" s="183"/>
      <c r="C268" s="183"/>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c r="AA268" s="183"/>
      <c r="AB268" s="183"/>
      <c r="AC268" s="183"/>
      <c r="AD268" s="183"/>
      <c r="AE268" s="478"/>
      <c r="AF268" s="478"/>
      <c r="AG268" s="478"/>
      <c r="AH268" s="478"/>
      <c r="AI268" s="478"/>
      <c r="AJ268" s="478"/>
      <c r="AK268" s="478"/>
      <c r="AL268" s="478"/>
      <c r="AM268" s="478"/>
      <c r="AN268" s="478"/>
      <c r="AO268" s="478"/>
      <c r="AP268" s="478"/>
      <c r="AQ268" s="478"/>
      <c r="AR268" s="478"/>
      <c r="AS268" s="478"/>
      <c r="AT268" s="478"/>
      <c r="AU268" s="478"/>
      <c r="AV268" s="478"/>
      <c r="AW268" s="478"/>
      <c r="AX268" s="478"/>
      <c r="AY268" s="478"/>
      <c r="AZ268" s="478"/>
      <c r="BA268" s="478"/>
      <c r="BB268" s="478"/>
    </row>
    <row r="269" spans="1:54" ht="15.75" customHeight="1">
      <c r="A269" s="183"/>
      <c r="B269" s="183"/>
      <c r="C269" s="183"/>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c r="AB269" s="183"/>
      <c r="AC269" s="183"/>
      <c r="AD269" s="183"/>
      <c r="AE269" s="478"/>
      <c r="AF269" s="478"/>
      <c r="AG269" s="478"/>
      <c r="AH269" s="478"/>
      <c r="AI269" s="478"/>
      <c r="AJ269" s="478"/>
      <c r="AK269" s="478"/>
      <c r="AL269" s="478"/>
      <c r="AM269" s="478"/>
      <c r="AN269" s="478"/>
      <c r="AO269" s="478"/>
      <c r="AP269" s="478"/>
      <c r="AQ269" s="478"/>
      <c r="AR269" s="478"/>
      <c r="AS269" s="478"/>
      <c r="AT269" s="478"/>
      <c r="AU269" s="478"/>
      <c r="AV269" s="478"/>
      <c r="AW269" s="478"/>
      <c r="AX269" s="478"/>
      <c r="AY269" s="478"/>
      <c r="AZ269" s="478"/>
      <c r="BA269" s="478"/>
      <c r="BB269" s="478"/>
    </row>
    <row r="270" spans="1:54" ht="15.75" customHeight="1">
      <c r="A270" s="183"/>
      <c r="B270" s="183"/>
      <c r="C270" s="183"/>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c r="AA270" s="183"/>
      <c r="AB270" s="183"/>
      <c r="AC270" s="183"/>
      <c r="AD270" s="183"/>
      <c r="AE270" s="478"/>
      <c r="AF270" s="478"/>
      <c r="AG270" s="478"/>
      <c r="AH270" s="478"/>
      <c r="AI270" s="478"/>
      <c r="AJ270" s="478"/>
      <c r="AK270" s="478"/>
      <c r="AL270" s="478"/>
      <c r="AM270" s="478"/>
      <c r="AN270" s="478"/>
      <c r="AO270" s="478"/>
      <c r="AP270" s="478"/>
      <c r="AQ270" s="478"/>
      <c r="AR270" s="478"/>
      <c r="AS270" s="478"/>
      <c r="AT270" s="478"/>
      <c r="AU270" s="478"/>
      <c r="AV270" s="478"/>
      <c r="AW270" s="478"/>
      <c r="AX270" s="478"/>
      <c r="AY270" s="478"/>
      <c r="AZ270" s="478"/>
      <c r="BA270" s="478"/>
      <c r="BB270" s="478"/>
    </row>
    <row r="271" spans="1:54" ht="15.75" customHeight="1">
      <c r="A271" s="183"/>
      <c r="B271" s="183"/>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c r="AB271" s="183"/>
      <c r="AC271" s="183"/>
      <c r="AD271" s="183"/>
      <c r="AE271" s="478"/>
      <c r="AF271" s="478"/>
      <c r="AG271" s="478"/>
      <c r="AH271" s="478"/>
      <c r="AI271" s="478"/>
      <c r="AJ271" s="478"/>
      <c r="AK271" s="478"/>
      <c r="AL271" s="478"/>
      <c r="AM271" s="478"/>
      <c r="AN271" s="478"/>
      <c r="AO271" s="478"/>
      <c r="AP271" s="478"/>
      <c r="AQ271" s="478"/>
      <c r="AR271" s="478"/>
      <c r="AS271" s="478"/>
      <c r="AT271" s="478"/>
      <c r="AU271" s="478"/>
      <c r="AV271" s="478"/>
      <c r="AW271" s="478"/>
      <c r="AX271" s="478"/>
      <c r="AY271" s="478"/>
      <c r="AZ271" s="478"/>
      <c r="BA271" s="478"/>
      <c r="BB271" s="478"/>
    </row>
    <row r="272" spans="1:54" ht="15.75" customHeight="1">
      <c r="A272" s="183"/>
      <c r="B272" s="183"/>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c r="AB272" s="183"/>
      <c r="AC272" s="183"/>
      <c r="AD272" s="183"/>
      <c r="AE272" s="478"/>
      <c r="AF272" s="478"/>
      <c r="AG272" s="478"/>
      <c r="AH272" s="478"/>
      <c r="AI272" s="478"/>
      <c r="AJ272" s="478"/>
      <c r="AK272" s="478"/>
      <c r="AL272" s="478"/>
      <c r="AM272" s="478"/>
      <c r="AN272" s="478"/>
      <c r="AO272" s="478"/>
      <c r="AP272" s="478"/>
      <c r="AQ272" s="478"/>
      <c r="AR272" s="478"/>
      <c r="AS272" s="478"/>
      <c r="AT272" s="478"/>
      <c r="AU272" s="478"/>
      <c r="AV272" s="478"/>
      <c r="AW272" s="478"/>
      <c r="AX272" s="478"/>
      <c r="AY272" s="478"/>
      <c r="AZ272" s="478"/>
      <c r="BA272" s="478"/>
      <c r="BB272" s="478"/>
    </row>
    <row r="273" spans="1:54" ht="15.75" customHeight="1">
      <c r="A273" s="183"/>
      <c r="B273" s="183"/>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478"/>
      <c r="AF273" s="478"/>
      <c r="AG273" s="478"/>
      <c r="AH273" s="478"/>
      <c r="AI273" s="478"/>
      <c r="AJ273" s="478"/>
      <c r="AK273" s="478"/>
      <c r="AL273" s="478"/>
      <c r="AM273" s="478"/>
      <c r="AN273" s="478"/>
      <c r="AO273" s="478"/>
      <c r="AP273" s="478"/>
      <c r="AQ273" s="478"/>
      <c r="AR273" s="478"/>
      <c r="AS273" s="478"/>
      <c r="AT273" s="478"/>
      <c r="AU273" s="478"/>
      <c r="AV273" s="478"/>
      <c r="AW273" s="478"/>
      <c r="AX273" s="478"/>
      <c r="AY273" s="478"/>
      <c r="AZ273" s="478"/>
      <c r="BA273" s="478"/>
      <c r="BB273" s="478"/>
    </row>
    <row r="274" spans="1:54" ht="15.75" customHeight="1">
      <c r="A274" s="183"/>
      <c r="B274" s="183"/>
      <c r="C274" s="183"/>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c r="AB274" s="183"/>
      <c r="AC274" s="183"/>
      <c r="AD274" s="183"/>
      <c r="AE274" s="478"/>
      <c r="AF274" s="478"/>
      <c r="AG274" s="478"/>
      <c r="AH274" s="478"/>
      <c r="AI274" s="478"/>
      <c r="AJ274" s="478"/>
      <c r="AK274" s="478"/>
      <c r="AL274" s="478"/>
      <c r="AM274" s="478"/>
      <c r="AN274" s="478"/>
      <c r="AO274" s="478"/>
      <c r="AP274" s="478"/>
      <c r="AQ274" s="478"/>
      <c r="AR274" s="478"/>
      <c r="AS274" s="478"/>
      <c r="AT274" s="478"/>
      <c r="AU274" s="478"/>
      <c r="AV274" s="478"/>
      <c r="AW274" s="478"/>
      <c r="AX274" s="478"/>
      <c r="AY274" s="478"/>
      <c r="AZ274" s="478"/>
      <c r="BA274" s="478"/>
      <c r="BB274" s="478"/>
    </row>
    <row r="275" spans="1:54" ht="15.75" customHeight="1">
      <c r="A275" s="183"/>
      <c r="B275" s="183"/>
      <c r="C275" s="183"/>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c r="AB275" s="183"/>
      <c r="AC275" s="183"/>
      <c r="AD275" s="183"/>
      <c r="AE275" s="478"/>
      <c r="AF275" s="478"/>
      <c r="AG275" s="478"/>
      <c r="AH275" s="478"/>
      <c r="AI275" s="478"/>
      <c r="AJ275" s="478"/>
      <c r="AK275" s="478"/>
      <c r="AL275" s="478"/>
      <c r="AM275" s="478"/>
      <c r="AN275" s="478"/>
      <c r="AO275" s="478"/>
      <c r="AP275" s="478"/>
      <c r="AQ275" s="478"/>
      <c r="AR275" s="478"/>
      <c r="AS275" s="478"/>
      <c r="AT275" s="478"/>
      <c r="AU275" s="478"/>
      <c r="AV275" s="478"/>
      <c r="AW275" s="478"/>
      <c r="AX275" s="478"/>
      <c r="AY275" s="478"/>
      <c r="AZ275" s="478"/>
      <c r="BA275" s="478"/>
      <c r="BB275" s="478"/>
    </row>
    <row r="276" spans="1:54" ht="15.75" customHeight="1">
      <c r="A276" s="183"/>
      <c r="B276" s="183"/>
      <c r="C276" s="183"/>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c r="AB276" s="183"/>
      <c r="AC276" s="183"/>
      <c r="AD276" s="183"/>
      <c r="AE276" s="478"/>
      <c r="AF276" s="478"/>
      <c r="AG276" s="478"/>
      <c r="AH276" s="478"/>
      <c r="AI276" s="478"/>
      <c r="AJ276" s="478"/>
      <c r="AK276" s="478"/>
      <c r="AL276" s="478"/>
      <c r="AM276" s="478"/>
      <c r="AN276" s="478"/>
      <c r="AO276" s="478"/>
      <c r="AP276" s="478"/>
      <c r="AQ276" s="478"/>
      <c r="AR276" s="478"/>
      <c r="AS276" s="478"/>
      <c r="AT276" s="478"/>
      <c r="AU276" s="478"/>
      <c r="AV276" s="478"/>
      <c r="AW276" s="478"/>
      <c r="AX276" s="478"/>
      <c r="AY276" s="478"/>
      <c r="AZ276" s="478"/>
      <c r="BA276" s="478"/>
      <c r="BB276" s="478"/>
    </row>
    <row r="277" spans="1:54" ht="15.75" customHeight="1">
      <c r="A277" s="183"/>
      <c r="B277" s="183"/>
      <c r="C277" s="183"/>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AA277" s="183"/>
      <c r="AB277" s="183"/>
      <c r="AC277" s="183"/>
      <c r="AD277" s="183"/>
      <c r="AE277" s="478"/>
      <c r="AF277" s="478"/>
      <c r="AG277" s="478"/>
      <c r="AH277" s="478"/>
      <c r="AI277" s="478"/>
      <c r="AJ277" s="478"/>
      <c r="AK277" s="478"/>
      <c r="AL277" s="478"/>
      <c r="AM277" s="478"/>
      <c r="AN277" s="478"/>
      <c r="AO277" s="478"/>
      <c r="AP277" s="478"/>
      <c r="AQ277" s="478"/>
      <c r="AR277" s="478"/>
      <c r="AS277" s="478"/>
      <c r="AT277" s="478"/>
      <c r="AU277" s="478"/>
      <c r="AV277" s="478"/>
      <c r="AW277" s="478"/>
      <c r="AX277" s="478"/>
      <c r="AY277" s="478"/>
      <c r="AZ277" s="478"/>
      <c r="BA277" s="478"/>
      <c r="BB277" s="478"/>
    </row>
    <row r="278" spans="1:54" ht="15.75" customHeight="1">
      <c r="A278" s="183"/>
      <c r="B278" s="183"/>
      <c r="C278" s="183"/>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c r="AA278" s="183"/>
      <c r="AB278" s="183"/>
      <c r="AC278" s="183"/>
      <c r="AD278" s="183"/>
      <c r="AE278" s="478"/>
      <c r="AF278" s="478"/>
      <c r="AG278" s="478"/>
      <c r="AH278" s="478"/>
      <c r="AI278" s="478"/>
      <c r="AJ278" s="478"/>
      <c r="AK278" s="478"/>
      <c r="AL278" s="478"/>
      <c r="AM278" s="478"/>
      <c r="AN278" s="478"/>
      <c r="AO278" s="478"/>
      <c r="AP278" s="478"/>
      <c r="AQ278" s="478"/>
      <c r="AR278" s="478"/>
      <c r="AS278" s="478"/>
      <c r="AT278" s="478"/>
      <c r="AU278" s="478"/>
      <c r="AV278" s="478"/>
      <c r="AW278" s="478"/>
      <c r="AX278" s="478"/>
      <c r="AY278" s="478"/>
      <c r="AZ278" s="478"/>
      <c r="BA278" s="478"/>
      <c r="BB278" s="478"/>
    </row>
    <row r="279" spans="1:54" ht="15.75" customHeight="1">
      <c r="A279" s="183"/>
      <c r="B279" s="183"/>
      <c r="C279" s="183"/>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c r="AA279" s="183"/>
      <c r="AB279" s="183"/>
      <c r="AC279" s="183"/>
      <c r="AD279" s="183"/>
      <c r="AE279" s="478"/>
      <c r="AF279" s="478"/>
      <c r="AG279" s="478"/>
      <c r="AH279" s="478"/>
      <c r="AI279" s="478"/>
      <c r="AJ279" s="478"/>
      <c r="AK279" s="478"/>
      <c r="AL279" s="478"/>
      <c r="AM279" s="478"/>
      <c r="AN279" s="478"/>
      <c r="AO279" s="478"/>
      <c r="AP279" s="478"/>
      <c r="AQ279" s="478"/>
      <c r="AR279" s="478"/>
      <c r="AS279" s="478"/>
      <c r="AT279" s="478"/>
      <c r="AU279" s="478"/>
      <c r="AV279" s="478"/>
      <c r="AW279" s="478"/>
      <c r="AX279" s="478"/>
      <c r="AY279" s="478"/>
      <c r="AZ279" s="478"/>
      <c r="BA279" s="478"/>
      <c r="BB279" s="478"/>
    </row>
    <row r="280" spans="1:54" ht="15.75" customHeight="1">
      <c r="A280" s="183"/>
      <c r="B280" s="183"/>
      <c r="C280" s="183"/>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c r="AA280" s="183"/>
      <c r="AB280" s="183"/>
      <c r="AC280" s="183"/>
      <c r="AD280" s="183"/>
      <c r="AE280" s="478"/>
      <c r="AF280" s="478"/>
      <c r="AG280" s="478"/>
      <c r="AH280" s="478"/>
      <c r="AI280" s="478"/>
      <c r="AJ280" s="478"/>
      <c r="AK280" s="478"/>
      <c r="AL280" s="478"/>
      <c r="AM280" s="478"/>
      <c r="AN280" s="478"/>
      <c r="AO280" s="478"/>
      <c r="AP280" s="478"/>
      <c r="AQ280" s="478"/>
      <c r="AR280" s="478"/>
      <c r="AS280" s="478"/>
      <c r="AT280" s="478"/>
      <c r="AU280" s="478"/>
      <c r="AV280" s="478"/>
      <c r="AW280" s="478"/>
      <c r="AX280" s="478"/>
      <c r="AY280" s="478"/>
      <c r="AZ280" s="478"/>
      <c r="BA280" s="478"/>
      <c r="BB280" s="478"/>
    </row>
    <row r="281" spans="1:54" ht="15.75" customHeight="1">
      <c r="A281" s="183"/>
      <c r="B281" s="183"/>
      <c r="C281" s="183"/>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c r="AB281" s="183"/>
      <c r="AC281" s="183"/>
      <c r="AD281" s="183"/>
      <c r="AE281" s="478"/>
      <c r="AF281" s="478"/>
      <c r="AG281" s="478"/>
      <c r="AH281" s="478"/>
      <c r="AI281" s="478"/>
      <c r="AJ281" s="478"/>
      <c r="AK281" s="478"/>
      <c r="AL281" s="478"/>
      <c r="AM281" s="478"/>
      <c r="AN281" s="478"/>
      <c r="AO281" s="478"/>
      <c r="AP281" s="478"/>
      <c r="AQ281" s="478"/>
      <c r="AR281" s="478"/>
      <c r="AS281" s="478"/>
      <c r="AT281" s="478"/>
      <c r="AU281" s="478"/>
      <c r="AV281" s="478"/>
      <c r="AW281" s="478"/>
      <c r="AX281" s="478"/>
      <c r="AY281" s="478"/>
      <c r="AZ281" s="478"/>
      <c r="BA281" s="478"/>
      <c r="BB281" s="478"/>
    </row>
    <row r="282" spans="1:54" ht="15.75" customHeight="1">
      <c r="A282" s="183"/>
      <c r="B282" s="183"/>
      <c r="C282" s="183"/>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c r="AB282" s="183"/>
      <c r="AC282" s="183"/>
      <c r="AD282" s="183"/>
      <c r="AE282" s="478"/>
      <c r="AF282" s="478"/>
      <c r="AG282" s="478"/>
      <c r="AH282" s="478"/>
      <c r="AI282" s="478"/>
      <c r="AJ282" s="478"/>
      <c r="AK282" s="478"/>
      <c r="AL282" s="478"/>
      <c r="AM282" s="478"/>
      <c r="AN282" s="478"/>
      <c r="AO282" s="478"/>
      <c r="AP282" s="478"/>
      <c r="AQ282" s="478"/>
      <c r="AR282" s="478"/>
      <c r="AS282" s="478"/>
      <c r="AT282" s="478"/>
      <c r="AU282" s="478"/>
      <c r="AV282" s="478"/>
      <c r="AW282" s="478"/>
      <c r="AX282" s="478"/>
      <c r="AY282" s="478"/>
      <c r="AZ282" s="478"/>
      <c r="BA282" s="478"/>
      <c r="BB282" s="478"/>
    </row>
    <row r="283" spans="1:54" ht="15.75" customHeight="1">
      <c r="A283" s="183"/>
      <c r="B283" s="183"/>
      <c r="C283" s="183"/>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c r="AB283" s="183"/>
      <c r="AC283" s="183"/>
      <c r="AD283" s="183"/>
      <c r="AE283" s="478"/>
      <c r="AF283" s="478"/>
      <c r="AG283" s="478"/>
      <c r="AH283" s="478"/>
      <c r="AI283" s="478"/>
      <c r="AJ283" s="478"/>
      <c r="AK283" s="478"/>
      <c r="AL283" s="478"/>
      <c r="AM283" s="478"/>
      <c r="AN283" s="478"/>
      <c r="AO283" s="478"/>
      <c r="AP283" s="478"/>
      <c r="AQ283" s="478"/>
      <c r="AR283" s="478"/>
      <c r="AS283" s="478"/>
      <c r="AT283" s="478"/>
      <c r="AU283" s="478"/>
      <c r="AV283" s="478"/>
      <c r="AW283" s="478"/>
      <c r="AX283" s="478"/>
      <c r="AY283" s="478"/>
      <c r="AZ283" s="478"/>
      <c r="BA283" s="478"/>
      <c r="BB283" s="478"/>
    </row>
    <row r="284" spans="1:54" ht="15.75" customHeight="1">
      <c r="A284" s="183"/>
      <c r="B284" s="183"/>
      <c r="C284" s="183"/>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c r="AA284" s="183"/>
      <c r="AB284" s="183"/>
      <c r="AC284" s="183"/>
      <c r="AD284" s="183"/>
      <c r="AE284" s="478"/>
      <c r="AF284" s="478"/>
      <c r="AG284" s="478"/>
      <c r="AH284" s="478"/>
      <c r="AI284" s="478"/>
      <c r="AJ284" s="478"/>
      <c r="AK284" s="478"/>
      <c r="AL284" s="478"/>
      <c r="AM284" s="478"/>
      <c r="AN284" s="478"/>
      <c r="AO284" s="478"/>
      <c r="AP284" s="478"/>
      <c r="AQ284" s="478"/>
      <c r="AR284" s="478"/>
      <c r="AS284" s="478"/>
      <c r="AT284" s="478"/>
      <c r="AU284" s="478"/>
      <c r="AV284" s="478"/>
      <c r="AW284" s="478"/>
      <c r="AX284" s="478"/>
      <c r="AY284" s="478"/>
      <c r="AZ284" s="478"/>
      <c r="BA284" s="478"/>
      <c r="BB284" s="478"/>
    </row>
    <row r="285" spans="1:54" ht="15.75" customHeight="1">
      <c r="A285" s="183"/>
      <c r="B285" s="183"/>
      <c r="C285" s="183"/>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c r="AB285" s="183"/>
      <c r="AC285" s="183"/>
      <c r="AD285" s="183"/>
      <c r="AE285" s="478"/>
      <c r="AF285" s="478"/>
      <c r="AG285" s="478"/>
      <c r="AH285" s="478"/>
      <c r="AI285" s="478"/>
      <c r="AJ285" s="478"/>
      <c r="AK285" s="478"/>
      <c r="AL285" s="478"/>
      <c r="AM285" s="478"/>
      <c r="AN285" s="478"/>
      <c r="AO285" s="478"/>
      <c r="AP285" s="478"/>
      <c r="AQ285" s="478"/>
      <c r="AR285" s="478"/>
      <c r="AS285" s="478"/>
      <c r="AT285" s="478"/>
      <c r="AU285" s="478"/>
      <c r="AV285" s="478"/>
      <c r="AW285" s="478"/>
      <c r="AX285" s="478"/>
      <c r="AY285" s="478"/>
      <c r="AZ285" s="478"/>
      <c r="BA285" s="478"/>
      <c r="BB285" s="478"/>
    </row>
    <row r="286" spans="1:54" ht="15.75" customHeight="1">
      <c r="A286" s="183"/>
      <c r="B286" s="183"/>
      <c r="C286" s="183"/>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c r="AB286" s="183"/>
      <c r="AC286" s="183"/>
      <c r="AD286" s="183"/>
      <c r="AE286" s="478"/>
      <c r="AF286" s="478"/>
      <c r="AG286" s="478"/>
      <c r="AH286" s="478"/>
      <c r="AI286" s="478"/>
      <c r="AJ286" s="478"/>
      <c r="AK286" s="478"/>
      <c r="AL286" s="478"/>
      <c r="AM286" s="478"/>
      <c r="AN286" s="478"/>
      <c r="AO286" s="478"/>
      <c r="AP286" s="478"/>
      <c r="AQ286" s="478"/>
      <c r="AR286" s="478"/>
      <c r="AS286" s="478"/>
      <c r="AT286" s="478"/>
      <c r="AU286" s="478"/>
      <c r="AV286" s="478"/>
      <c r="AW286" s="478"/>
      <c r="AX286" s="478"/>
      <c r="AY286" s="478"/>
      <c r="AZ286" s="478"/>
      <c r="BA286" s="478"/>
      <c r="BB286" s="478"/>
    </row>
    <row r="287" spans="1:54" ht="15.75" customHeight="1">
      <c r="A287" s="183"/>
      <c r="B287" s="183"/>
      <c r="C287" s="183"/>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c r="AA287" s="183"/>
      <c r="AB287" s="183"/>
      <c r="AC287" s="183"/>
      <c r="AD287" s="183"/>
      <c r="AE287" s="478"/>
      <c r="AF287" s="478"/>
      <c r="AG287" s="478"/>
      <c r="AH287" s="478"/>
      <c r="AI287" s="478"/>
      <c r="AJ287" s="478"/>
      <c r="AK287" s="478"/>
      <c r="AL287" s="478"/>
      <c r="AM287" s="478"/>
      <c r="AN287" s="478"/>
      <c r="AO287" s="478"/>
      <c r="AP287" s="478"/>
      <c r="AQ287" s="478"/>
      <c r="AR287" s="478"/>
      <c r="AS287" s="478"/>
      <c r="AT287" s="478"/>
      <c r="AU287" s="478"/>
      <c r="AV287" s="478"/>
      <c r="AW287" s="478"/>
      <c r="AX287" s="478"/>
      <c r="AY287" s="478"/>
      <c r="AZ287" s="478"/>
      <c r="BA287" s="478"/>
      <c r="BB287" s="478"/>
    </row>
    <row r="288" spans="1:54" ht="15.75" customHeight="1">
      <c r="A288" s="183"/>
      <c r="B288" s="183"/>
      <c r="C288" s="183"/>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c r="AB288" s="183"/>
      <c r="AC288" s="183"/>
      <c r="AD288" s="183"/>
      <c r="AE288" s="478"/>
      <c r="AF288" s="478"/>
      <c r="AG288" s="478"/>
      <c r="AH288" s="478"/>
      <c r="AI288" s="478"/>
      <c r="AJ288" s="478"/>
      <c r="AK288" s="478"/>
      <c r="AL288" s="478"/>
      <c r="AM288" s="478"/>
      <c r="AN288" s="478"/>
      <c r="AO288" s="478"/>
      <c r="AP288" s="478"/>
      <c r="AQ288" s="478"/>
      <c r="AR288" s="478"/>
      <c r="AS288" s="478"/>
      <c r="AT288" s="478"/>
      <c r="AU288" s="478"/>
      <c r="AV288" s="478"/>
      <c r="AW288" s="478"/>
      <c r="AX288" s="478"/>
      <c r="AY288" s="478"/>
      <c r="AZ288" s="478"/>
      <c r="BA288" s="478"/>
      <c r="BB288" s="478"/>
    </row>
    <row r="289" spans="1:54" ht="15.75" customHeight="1">
      <c r="A289" s="183"/>
      <c r="B289" s="183"/>
      <c r="C289" s="183"/>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c r="AA289" s="183"/>
      <c r="AB289" s="183"/>
      <c r="AC289" s="183"/>
      <c r="AD289" s="183"/>
      <c r="AE289" s="478"/>
      <c r="AF289" s="478"/>
      <c r="AG289" s="478"/>
      <c r="AH289" s="478"/>
      <c r="AI289" s="478"/>
      <c r="AJ289" s="478"/>
      <c r="AK289" s="478"/>
      <c r="AL289" s="478"/>
      <c r="AM289" s="478"/>
      <c r="AN289" s="478"/>
      <c r="AO289" s="478"/>
      <c r="AP289" s="478"/>
      <c r="AQ289" s="478"/>
      <c r="AR289" s="478"/>
      <c r="AS289" s="478"/>
      <c r="AT289" s="478"/>
      <c r="AU289" s="478"/>
      <c r="AV289" s="478"/>
      <c r="AW289" s="478"/>
      <c r="AX289" s="478"/>
      <c r="AY289" s="478"/>
      <c r="AZ289" s="478"/>
      <c r="BA289" s="478"/>
      <c r="BB289" s="478"/>
    </row>
    <row r="290" spans="1:54" ht="15.75" customHeight="1">
      <c r="A290" s="183"/>
      <c r="B290" s="183"/>
      <c r="C290" s="183"/>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c r="AA290" s="183"/>
      <c r="AB290" s="183"/>
      <c r="AC290" s="183"/>
      <c r="AD290" s="183"/>
      <c r="AE290" s="478"/>
      <c r="AF290" s="478"/>
      <c r="AG290" s="478"/>
      <c r="AH290" s="478"/>
      <c r="AI290" s="478"/>
      <c r="AJ290" s="478"/>
      <c r="AK290" s="478"/>
      <c r="AL290" s="478"/>
      <c r="AM290" s="478"/>
      <c r="AN290" s="478"/>
      <c r="AO290" s="478"/>
      <c r="AP290" s="478"/>
      <c r="AQ290" s="478"/>
      <c r="AR290" s="478"/>
      <c r="AS290" s="478"/>
      <c r="AT290" s="478"/>
      <c r="AU290" s="478"/>
      <c r="AV290" s="478"/>
      <c r="AW290" s="478"/>
      <c r="AX290" s="478"/>
      <c r="AY290" s="478"/>
      <c r="AZ290" s="478"/>
      <c r="BA290" s="478"/>
      <c r="BB290" s="478"/>
    </row>
    <row r="291" spans="1:54" ht="15.75" customHeight="1">
      <c r="A291" s="183"/>
      <c r="B291" s="183"/>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478"/>
      <c r="AF291" s="478"/>
      <c r="AG291" s="478"/>
      <c r="AH291" s="478"/>
      <c r="AI291" s="478"/>
      <c r="AJ291" s="478"/>
      <c r="AK291" s="478"/>
      <c r="AL291" s="478"/>
      <c r="AM291" s="478"/>
      <c r="AN291" s="478"/>
      <c r="AO291" s="478"/>
      <c r="AP291" s="478"/>
      <c r="AQ291" s="478"/>
      <c r="AR291" s="478"/>
      <c r="AS291" s="478"/>
      <c r="AT291" s="478"/>
      <c r="AU291" s="478"/>
      <c r="AV291" s="478"/>
      <c r="AW291" s="478"/>
      <c r="AX291" s="478"/>
      <c r="AY291" s="478"/>
      <c r="AZ291" s="478"/>
      <c r="BA291" s="478"/>
      <c r="BB291" s="478"/>
    </row>
    <row r="292" spans="1:54" ht="15.75" customHeight="1">
      <c r="A292" s="183"/>
      <c r="B292" s="183"/>
      <c r="C292" s="183"/>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c r="AB292" s="183"/>
      <c r="AC292" s="183"/>
      <c r="AD292" s="183"/>
      <c r="AE292" s="478"/>
      <c r="AF292" s="478"/>
      <c r="AG292" s="478"/>
      <c r="AH292" s="478"/>
      <c r="AI292" s="478"/>
      <c r="AJ292" s="478"/>
      <c r="AK292" s="478"/>
      <c r="AL292" s="478"/>
      <c r="AM292" s="478"/>
      <c r="AN292" s="478"/>
      <c r="AO292" s="478"/>
      <c r="AP292" s="478"/>
      <c r="AQ292" s="478"/>
      <c r="AR292" s="478"/>
      <c r="AS292" s="478"/>
      <c r="AT292" s="478"/>
      <c r="AU292" s="478"/>
      <c r="AV292" s="478"/>
      <c r="AW292" s="478"/>
      <c r="AX292" s="478"/>
      <c r="AY292" s="478"/>
      <c r="AZ292" s="478"/>
      <c r="BA292" s="478"/>
      <c r="BB292" s="478"/>
    </row>
    <row r="293" spans="1:54" ht="15.75" customHeight="1">
      <c r="A293" s="183"/>
      <c r="B293" s="183"/>
      <c r="C293" s="183"/>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c r="AB293" s="183"/>
      <c r="AC293" s="183"/>
      <c r="AD293" s="183"/>
      <c r="AE293" s="478"/>
      <c r="AF293" s="478"/>
      <c r="AG293" s="478"/>
      <c r="AH293" s="478"/>
      <c r="AI293" s="478"/>
      <c r="AJ293" s="478"/>
      <c r="AK293" s="478"/>
      <c r="AL293" s="478"/>
      <c r="AM293" s="478"/>
      <c r="AN293" s="478"/>
      <c r="AO293" s="478"/>
      <c r="AP293" s="478"/>
      <c r="AQ293" s="478"/>
      <c r="AR293" s="478"/>
      <c r="AS293" s="478"/>
      <c r="AT293" s="478"/>
      <c r="AU293" s="478"/>
      <c r="AV293" s="478"/>
      <c r="AW293" s="478"/>
      <c r="AX293" s="478"/>
      <c r="AY293" s="478"/>
      <c r="AZ293" s="478"/>
      <c r="BA293" s="478"/>
      <c r="BB293" s="478"/>
    </row>
    <row r="294" spans="1:54" ht="15.75" customHeight="1">
      <c r="A294" s="183"/>
      <c r="B294" s="183"/>
      <c r="C294" s="183"/>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c r="AA294" s="183"/>
      <c r="AB294" s="183"/>
      <c r="AC294" s="183"/>
      <c r="AD294" s="183"/>
      <c r="AE294" s="478"/>
      <c r="AF294" s="478"/>
      <c r="AG294" s="478"/>
      <c r="AH294" s="478"/>
      <c r="AI294" s="478"/>
      <c r="AJ294" s="478"/>
      <c r="AK294" s="478"/>
      <c r="AL294" s="478"/>
      <c r="AM294" s="478"/>
      <c r="AN294" s="478"/>
      <c r="AO294" s="478"/>
      <c r="AP294" s="478"/>
      <c r="AQ294" s="478"/>
      <c r="AR294" s="478"/>
      <c r="AS294" s="478"/>
      <c r="AT294" s="478"/>
      <c r="AU294" s="478"/>
      <c r="AV294" s="478"/>
      <c r="AW294" s="478"/>
      <c r="AX294" s="478"/>
      <c r="AY294" s="478"/>
      <c r="AZ294" s="478"/>
      <c r="BA294" s="478"/>
      <c r="BB294" s="478"/>
    </row>
    <row r="295" spans="1:54" ht="15.75" customHeight="1">
      <c r="A295" s="183"/>
      <c r="B295" s="183"/>
      <c r="C295" s="183"/>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c r="AB295" s="183"/>
      <c r="AC295" s="183"/>
      <c r="AD295" s="183"/>
      <c r="AE295" s="478"/>
      <c r="AF295" s="478"/>
      <c r="AG295" s="478"/>
      <c r="AH295" s="478"/>
      <c r="AI295" s="478"/>
      <c r="AJ295" s="478"/>
      <c r="AK295" s="478"/>
      <c r="AL295" s="478"/>
      <c r="AM295" s="478"/>
      <c r="AN295" s="478"/>
      <c r="AO295" s="478"/>
      <c r="AP295" s="478"/>
      <c r="AQ295" s="478"/>
      <c r="AR295" s="478"/>
      <c r="AS295" s="478"/>
      <c r="AT295" s="478"/>
      <c r="AU295" s="478"/>
      <c r="AV295" s="478"/>
      <c r="AW295" s="478"/>
      <c r="AX295" s="478"/>
      <c r="AY295" s="478"/>
      <c r="AZ295" s="478"/>
      <c r="BA295" s="478"/>
      <c r="BB295" s="478"/>
    </row>
    <row r="296" spans="1:54" ht="15.75" customHeight="1">
      <c r="A296" s="183"/>
      <c r="B296" s="183"/>
      <c r="C296" s="183"/>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c r="AB296" s="183"/>
      <c r="AC296" s="183"/>
      <c r="AD296" s="183"/>
      <c r="AE296" s="478"/>
      <c r="AF296" s="478"/>
      <c r="AG296" s="478"/>
      <c r="AH296" s="478"/>
      <c r="AI296" s="478"/>
      <c r="AJ296" s="478"/>
      <c r="AK296" s="478"/>
      <c r="AL296" s="478"/>
      <c r="AM296" s="478"/>
      <c r="AN296" s="478"/>
      <c r="AO296" s="478"/>
      <c r="AP296" s="478"/>
      <c r="AQ296" s="478"/>
      <c r="AR296" s="478"/>
      <c r="AS296" s="478"/>
      <c r="AT296" s="478"/>
      <c r="AU296" s="478"/>
      <c r="AV296" s="478"/>
      <c r="AW296" s="478"/>
      <c r="AX296" s="478"/>
      <c r="AY296" s="478"/>
      <c r="AZ296" s="478"/>
      <c r="BA296" s="478"/>
      <c r="BB296" s="478"/>
    </row>
    <row r="297" spans="1:54" ht="15.75" customHeight="1">
      <c r="A297" s="183"/>
      <c r="B297" s="183"/>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478"/>
      <c r="AF297" s="478"/>
      <c r="AG297" s="478"/>
      <c r="AH297" s="478"/>
      <c r="AI297" s="478"/>
      <c r="AJ297" s="478"/>
      <c r="AK297" s="478"/>
      <c r="AL297" s="478"/>
      <c r="AM297" s="478"/>
      <c r="AN297" s="478"/>
      <c r="AO297" s="478"/>
      <c r="AP297" s="478"/>
      <c r="AQ297" s="478"/>
      <c r="AR297" s="478"/>
      <c r="AS297" s="478"/>
      <c r="AT297" s="478"/>
      <c r="AU297" s="478"/>
      <c r="AV297" s="478"/>
      <c r="AW297" s="478"/>
      <c r="AX297" s="478"/>
      <c r="AY297" s="478"/>
      <c r="AZ297" s="478"/>
      <c r="BA297" s="478"/>
      <c r="BB297" s="478"/>
    </row>
    <row r="298" spans="1:54" ht="15.75" customHeight="1">
      <c r="A298" s="183"/>
      <c r="B298" s="183"/>
      <c r="C298" s="183"/>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c r="AA298" s="183"/>
      <c r="AB298" s="183"/>
      <c r="AC298" s="183"/>
      <c r="AD298" s="183"/>
      <c r="AE298" s="478"/>
      <c r="AF298" s="478"/>
      <c r="AG298" s="478"/>
      <c r="AH298" s="478"/>
      <c r="AI298" s="478"/>
      <c r="AJ298" s="478"/>
      <c r="AK298" s="478"/>
      <c r="AL298" s="478"/>
      <c r="AM298" s="478"/>
      <c r="AN298" s="478"/>
      <c r="AO298" s="478"/>
      <c r="AP298" s="478"/>
      <c r="AQ298" s="478"/>
      <c r="AR298" s="478"/>
      <c r="AS298" s="478"/>
      <c r="AT298" s="478"/>
      <c r="AU298" s="478"/>
      <c r="AV298" s="478"/>
      <c r="AW298" s="478"/>
      <c r="AX298" s="478"/>
      <c r="AY298" s="478"/>
      <c r="AZ298" s="478"/>
      <c r="BA298" s="478"/>
      <c r="BB298" s="478"/>
    </row>
    <row r="299" spans="1:54" ht="15.75" customHeight="1">
      <c r="A299" s="183"/>
      <c r="B299" s="183"/>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c r="AB299" s="183"/>
      <c r="AC299" s="183"/>
      <c r="AD299" s="183"/>
      <c r="AE299" s="478"/>
      <c r="AF299" s="478"/>
      <c r="AG299" s="478"/>
      <c r="AH299" s="478"/>
      <c r="AI299" s="478"/>
      <c r="AJ299" s="478"/>
      <c r="AK299" s="478"/>
      <c r="AL299" s="478"/>
      <c r="AM299" s="478"/>
      <c r="AN299" s="478"/>
      <c r="AO299" s="478"/>
      <c r="AP299" s="478"/>
      <c r="AQ299" s="478"/>
      <c r="AR299" s="478"/>
      <c r="AS299" s="478"/>
      <c r="AT299" s="478"/>
      <c r="AU299" s="478"/>
      <c r="AV299" s="478"/>
      <c r="AW299" s="478"/>
      <c r="AX299" s="478"/>
      <c r="AY299" s="478"/>
      <c r="AZ299" s="478"/>
      <c r="BA299" s="478"/>
      <c r="BB299" s="478"/>
    </row>
    <row r="300" spans="1:54" ht="15.75" customHeight="1">
      <c r="A300" s="183"/>
      <c r="B300" s="183"/>
      <c r="C300" s="183"/>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c r="AB300" s="183"/>
      <c r="AC300" s="183"/>
      <c r="AD300" s="183"/>
      <c r="AE300" s="478"/>
      <c r="AF300" s="478"/>
      <c r="AG300" s="478"/>
      <c r="AH300" s="478"/>
      <c r="AI300" s="478"/>
      <c r="AJ300" s="478"/>
      <c r="AK300" s="478"/>
      <c r="AL300" s="478"/>
      <c r="AM300" s="478"/>
      <c r="AN300" s="478"/>
      <c r="AO300" s="478"/>
      <c r="AP300" s="478"/>
      <c r="AQ300" s="478"/>
      <c r="AR300" s="478"/>
      <c r="AS300" s="478"/>
      <c r="AT300" s="478"/>
      <c r="AU300" s="478"/>
      <c r="AV300" s="478"/>
      <c r="AW300" s="478"/>
      <c r="AX300" s="478"/>
      <c r="AY300" s="478"/>
      <c r="AZ300" s="478"/>
      <c r="BA300" s="478"/>
      <c r="BB300" s="478"/>
    </row>
    <row r="301" spans="1:54" ht="15.75" customHeight="1">
      <c r="A301" s="183"/>
      <c r="B301" s="183"/>
      <c r="C301" s="183"/>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c r="AA301" s="183"/>
      <c r="AB301" s="183"/>
      <c r="AC301" s="183"/>
      <c r="AD301" s="183"/>
      <c r="AE301" s="478"/>
      <c r="AF301" s="478"/>
      <c r="AG301" s="478"/>
      <c r="AH301" s="478"/>
      <c r="AI301" s="478"/>
      <c r="AJ301" s="478"/>
      <c r="AK301" s="478"/>
      <c r="AL301" s="478"/>
      <c r="AM301" s="478"/>
      <c r="AN301" s="478"/>
      <c r="AO301" s="478"/>
      <c r="AP301" s="478"/>
      <c r="AQ301" s="478"/>
      <c r="AR301" s="478"/>
      <c r="AS301" s="478"/>
      <c r="AT301" s="478"/>
      <c r="AU301" s="478"/>
      <c r="AV301" s="478"/>
      <c r="AW301" s="478"/>
      <c r="AX301" s="478"/>
      <c r="AY301" s="478"/>
      <c r="AZ301" s="478"/>
      <c r="BA301" s="478"/>
      <c r="BB301" s="478"/>
    </row>
    <row r="302" spans="1:54" ht="15.75" customHeight="1">
      <c r="A302" s="183"/>
      <c r="B302" s="183"/>
      <c r="C302" s="183"/>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c r="AB302" s="183"/>
      <c r="AC302" s="183"/>
      <c r="AD302" s="183"/>
      <c r="AE302" s="478"/>
      <c r="AF302" s="478"/>
      <c r="AG302" s="478"/>
      <c r="AH302" s="478"/>
      <c r="AI302" s="478"/>
      <c r="AJ302" s="478"/>
      <c r="AK302" s="478"/>
      <c r="AL302" s="478"/>
      <c r="AM302" s="478"/>
      <c r="AN302" s="478"/>
      <c r="AO302" s="478"/>
      <c r="AP302" s="478"/>
      <c r="AQ302" s="478"/>
      <c r="AR302" s="478"/>
      <c r="AS302" s="478"/>
      <c r="AT302" s="478"/>
      <c r="AU302" s="478"/>
      <c r="AV302" s="478"/>
      <c r="AW302" s="478"/>
      <c r="AX302" s="478"/>
      <c r="AY302" s="478"/>
      <c r="AZ302" s="478"/>
      <c r="BA302" s="478"/>
      <c r="BB302" s="478"/>
    </row>
    <row r="303" spans="1:54" ht="15.75" customHeight="1">
      <c r="A303" s="183"/>
      <c r="B303" s="183"/>
      <c r="C303" s="183"/>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c r="AA303" s="183"/>
      <c r="AB303" s="183"/>
      <c r="AC303" s="183"/>
      <c r="AD303" s="183"/>
      <c r="AE303" s="478"/>
      <c r="AF303" s="478"/>
      <c r="AG303" s="478"/>
      <c r="AH303" s="478"/>
      <c r="AI303" s="478"/>
      <c r="AJ303" s="478"/>
      <c r="AK303" s="478"/>
      <c r="AL303" s="478"/>
      <c r="AM303" s="478"/>
      <c r="AN303" s="478"/>
      <c r="AO303" s="478"/>
      <c r="AP303" s="478"/>
      <c r="AQ303" s="478"/>
      <c r="AR303" s="478"/>
      <c r="AS303" s="478"/>
      <c r="AT303" s="478"/>
      <c r="AU303" s="478"/>
      <c r="AV303" s="478"/>
      <c r="AW303" s="478"/>
      <c r="AX303" s="478"/>
      <c r="AY303" s="478"/>
      <c r="AZ303" s="478"/>
      <c r="BA303" s="478"/>
      <c r="BB303" s="478"/>
    </row>
    <row r="304" spans="1:5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5"/>
    <mergeCell ref="O70:P85"/>
    <mergeCell ref="J89:K89"/>
    <mergeCell ref="H89:I89"/>
    <mergeCell ref="H90:I103"/>
    <mergeCell ref="J90:K103"/>
    <mergeCell ref="B113:H113"/>
    <mergeCell ref="P113:R113"/>
    <mergeCell ref="P114:R114"/>
    <mergeCell ref="P115:R115"/>
    <mergeCell ref="M122:O122"/>
    <mergeCell ref="M123:O123"/>
    <mergeCell ref="M121:O121"/>
    <mergeCell ref="M124:O124"/>
    <mergeCell ref="M125:O125"/>
    <mergeCell ref="M126:O126"/>
    <mergeCell ref="M127:O127"/>
    <mergeCell ref="M153:O153"/>
    <mergeCell ref="M145:O145"/>
    <mergeCell ref="M146:O146"/>
    <mergeCell ref="M147:O147"/>
    <mergeCell ref="M156:O156"/>
    <mergeCell ref="M148:O148"/>
    <mergeCell ref="M149:O149"/>
    <mergeCell ref="M150:O150"/>
    <mergeCell ref="B153:C153"/>
    <mergeCell ref="B154:C154"/>
    <mergeCell ref="B155:C155"/>
    <mergeCell ref="B156:C156"/>
    <mergeCell ref="M154:O154"/>
    <mergeCell ref="M155:O155"/>
    <mergeCell ref="B160:C160"/>
    <mergeCell ref="B161:C161"/>
    <mergeCell ref="B162:C162"/>
    <mergeCell ref="B163:C163"/>
    <mergeCell ref="B164:C164"/>
    <mergeCell ref="B165:C165"/>
    <mergeCell ref="B166:C166"/>
    <mergeCell ref="B167:C167"/>
    <mergeCell ref="M161:O161"/>
    <mergeCell ref="M162:O162"/>
    <mergeCell ref="M163:O163"/>
    <mergeCell ref="M164:O164"/>
    <mergeCell ref="M165:O165"/>
    <mergeCell ref="M166:O166"/>
    <mergeCell ref="M167:O167"/>
    <mergeCell ref="B157:C157"/>
    <mergeCell ref="M157:O157"/>
    <mergeCell ref="B158:C158"/>
    <mergeCell ref="M158:O158"/>
    <mergeCell ref="B159:C159"/>
    <mergeCell ref="M159:O159"/>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P136:T136"/>
    <mergeCell ref="P137:T150"/>
    <mergeCell ref="P153:T153"/>
    <mergeCell ref="P154:T167"/>
    <mergeCell ref="P116:R116"/>
    <mergeCell ref="P117:R117"/>
    <mergeCell ref="P118:R118"/>
    <mergeCell ref="P119:R119"/>
    <mergeCell ref="P121:T121"/>
    <mergeCell ref="P122:T133"/>
  </mergeCells>
  <conditionalFormatting sqref="I54:I65">
    <cfRule type="containsText" dxfId="17" priority="1" operator="containsText" text="5">
      <formula>NOT(ISERROR(SEARCH(("5"),(I54))))</formula>
    </cfRule>
    <cfRule type="containsText" dxfId="16" priority="2" operator="containsText" text="42">
      <formula>NOT(ISERROR(SEARCH(("42"),(I54))))</formula>
    </cfRule>
    <cfRule type="containsText" dxfId="15" priority="3" operator="containsText" text="Please fill in">
      <formula>NOT(ISERROR(SEARCH(("Please fill in"),(I54))))</formula>
    </cfRule>
  </conditionalFormatting>
  <dataValidations count="4">
    <dataValidation type="list" allowBlank="1" showErrorMessage="1" sqref="D45:D49 H54:H66" xr:uid="{00000000-0002-0000-2000-000001000000}">
      <formula1>Stretchers!TypesOfTrainers</formula1>
    </dataValidation>
    <dataValidation type="list" allowBlank="1" showErrorMessage="1" sqref="B70:B85" xr:uid="{00000000-0002-0000-2000-000002000000}">
      <formula1>Stretchers!LocationNames</formula1>
    </dataValidation>
    <dataValidation type="list" allowBlank="1" showErrorMessage="1" sqref="B9" xr:uid="{00000000-0002-0000-2000-000003000000}">
      <formula1>"yes,no"</formula1>
    </dataValidation>
    <dataValidation type="list" allowBlank="1" sqref="G45:G49" xr:uid="{00000000-0002-0000-20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000-000000000000}">
          <x14:formula1>
            <xm:f>Constants!$H$6:$H$12</xm:f>
          </x14:formula1>
          <xm:sqref>B54:B66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F1000"/>
  <sheetViews>
    <sheetView topLeftCell="A62" workbookViewId="0">
      <selection activeCell="C76" sqref="C76"/>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54"/>
      <c r="B1" s="690"/>
      <c r="C1" s="691"/>
      <c r="D1" s="17"/>
      <c r="E1" s="755" t="s">
        <v>1739</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1044</v>
      </c>
      <c r="C2" s="102"/>
      <c r="D2" s="17"/>
      <c r="E2" s="103" t="s">
        <v>685</v>
      </c>
      <c r="F2" s="682" t="s">
        <v>1740</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534" t="s">
        <v>297</v>
      </c>
      <c r="B3" s="584" t="s">
        <v>1046</v>
      </c>
      <c r="C3" s="536"/>
      <c r="D3" s="17"/>
      <c r="E3" s="537" t="s">
        <v>1047</v>
      </c>
      <c r="F3" s="683">
        <v>45448</v>
      </c>
      <c r="G3" s="539"/>
      <c r="H3" s="540"/>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68</v>
      </c>
      <c r="C7" s="23" t="s">
        <v>1741</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1000</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SUM(IF(ISBLANK(Tartaros!$A$37:$A$41),0,1))</f>
        <v>2</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SUM(Tartaros!$B$37:$B$41)</f>
        <v>63</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Tartaros!LocationNames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1742</v>
      </c>
      <c r="M14" s="116">
        <f t="array" ref="M14">(SUM(IF(Tartaros!$D$45:$D$49="PT",(Tartaros!$F$45:$F$49)/1.5+IF(Tartaros!$G$45:$G$49="yes",1)))+SUM(IF(Tartaros!$D$45:$D$49="Extern",(Tartaros!$F$45:$F$49)/1.5+IF(Tartaros!$G$45:$G$49="yes",1)))+SUM(IF(Tartaros!$D$45:$D$49="PT-ZZP",(Tartaros!$F$45:$F$49)/1.5+IF(Tartaros!$G$45:$G$49="yes",1))))*Constants!B10</f>
        <v>1000</v>
      </c>
      <c r="N14" s="18"/>
      <c r="O14" s="18"/>
      <c r="P14" s="18"/>
      <c r="Q14" s="18"/>
      <c r="R14" s="17"/>
      <c r="S14" s="18"/>
      <c r="T14" s="18"/>
      <c r="U14" s="18"/>
      <c r="V14" s="18"/>
      <c r="W14" s="18"/>
      <c r="X14" s="18"/>
      <c r="Y14" s="18"/>
      <c r="Z14" s="18"/>
      <c r="AA14" s="18"/>
      <c r="AB14" s="18"/>
      <c r="AC14" s="18"/>
      <c r="AD14" s="17">
        <f t="shared" ref="AD14:BF14" si="0">SUMIF($B$70:$B$84,AD12,$F$70:$F$84)</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210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SUMIFS(Tartaros!$F$54:$F$66,Tartaros!$B$54:$B$66, B$14,Tartaros!$H$54:$H$66,$A15)*(1+Constants!$B$7)</f>
        <v>0</v>
      </c>
      <c r="C15" s="17">
        <f>SUMIFS(Tartaros!$F$54:$F$66,Tartaros!$B$54:$B$66, C$14,Tartaros!$H$54:$H$66,$A15)</f>
        <v>0</v>
      </c>
      <c r="D15" s="17">
        <f>SUMIFS(Tartaros!$F$54:$F$66,Tartaros!$B$54:$B$66, D$14,Tartaros!$H$54:$H$66,$A15)*(1+Constants!$B$7)</f>
        <v>154.79999999999998</v>
      </c>
      <c r="E15" s="17">
        <f>SUMIFS(Tartaros!$F$54:$F$66,Tartaros!$B$54:$B$66, E$14,Tartaros!$H$54:$H$66,$A15)*(1+Constants!$B$7)</f>
        <v>0</v>
      </c>
      <c r="F15" s="17">
        <f>SUMIFS(Tartaros!$F$54:$F$66,Tartaros!$B$54:$B$66, F$14,Tartaros!$H$54:$H$66,$A15)*(1+Constants!$B$7)</f>
        <v>0</v>
      </c>
      <c r="G15" s="117" t="s">
        <v>319</v>
      </c>
      <c r="H15" s="17">
        <f>SUMIF(Tartaros!$B$70:$B$85,"&lt;&gt;External",Tartaros!$F$70:$F$85)</f>
        <v>210</v>
      </c>
      <c r="I15" s="118">
        <f>SUMIF(Tartaros!$B$70:$B$85,"External",Tartaros!$F$70:$F$85)</f>
        <v>0</v>
      </c>
      <c r="J15" s="119">
        <f>SUM(Tartaros!$F$90:$F$103)</f>
        <v>0</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10500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SUMIFS(Tartaros!$F$54:$F$66,Tartaros!$B$54:$B$66, B$14,Tartaros!$H$54:$H$66,$A16)*(1+Constants!$B$9)</f>
        <v>0</v>
      </c>
      <c r="C16" s="17">
        <f>SUMIFS(Tartaros!$F$54:$F$66,Tartaros!$B$54:$B$66, C$14,Tartaros!$H$54:$H$66,$A16)</f>
        <v>0</v>
      </c>
      <c r="D16" s="17">
        <f>SUMIFS(Tartaros!$F$54:$F$66,Tartaros!$B$54:$B$66, D$14,Tartaros!$H$54:$H$66,$A16)*(1+Constants!$B$9)</f>
        <v>0</v>
      </c>
      <c r="E16" s="17">
        <f>SUMIFS(Tartaros!$F$54:$F$66,Tartaros!$B$54:$B$66, E$14,Tartaros!$H$54:$H$66,$A16)*(1+Constants!$B$9)</f>
        <v>0</v>
      </c>
      <c r="F16" s="17">
        <f>SUMIFS(Tartaros!$F$54:$F$66,Tartaros!$B$54:$B$66, F$14,Tartaros!$H$54:$H$66,$A16)*(1+Constants!$B$9)</f>
        <v>0</v>
      </c>
      <c r="G16" s="117" t="s">
        <v>35</v>
      </c>
      <c r="H16" s="122">
        <f>SUM(AD15:CA15)</f>
        <v>10500</v>
      </c>
      <c r="I16" s="120">
        <f t="array" ref="I16">SUM(IF(Tartaros!$B$70:$B$85="External",Tartaros!$F$70:$F$85*Tartaros!$H$70:$H$85,0))</f>
        <v>0</v>
      </c>
      <c r="J16" s="123"/>
      <c r="K16" s="124"/>
      <c r="L16" s="121" t="s">
        <v>60</v>
      </c>
      <c r="M16" s="120">
        <f>J15-K15</f>
        <v>0</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SUMIFS(Tartaros!$F$54:$F$66,Tartaros!$B$54:$B$66, B$14,Tartaros!$H$54:$H$66,$A17)*(1+Constants!$B$7)</f>
        <v>0</v>
      </c>
      <c r="C17" s="17">
        <f>SUMIFS(Tartaros!$F$54:$F$66,Tartaros!$B$54:$B$66, C$14,Tartaros!$H$54:$H$66,$A17)</f>
        <v>0</v>
      </c>
      <c r="D17" s="17">
        <f>SUMIFS(Tartaros!$F$54:$F$66,Tartaros!$B$54:$B$66, D$14,Tartaros!$H$54:$H$66,$A17)*(1+Constants!$B$7)</f>
        <v>0</v>
      </c>
      <c r="E17" s="17">
        <f>SUMIFS(Tartaros!$F$54:$F$66,Tartaros!$B$54:$B$66, E$14,Tartaros!$H$54:$H$66,$A17)*(1+Constants!$B$7)</f>
        <v>0</v>
      </c>
      <c r="F17" s="17">
        <f>SUMIFS(Tartaros!$F$54:$F$66,Tartaros!$B$54:$B$66, F$14,Tartaros!$H$54:$H$66,$A17)*(1+Constants!$B$7)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SUMIFS(Tartaros!$F$54:$F$66,Tartaros!$B$54:$B$66, B$14,Tartaros!$H$54:$H$66,$A18)</f>
        <v>0</v>
      </c>
      <c r="C18" s="17">
        <f>SUMIFS(Tartaros!$F$54:$F$66,Tartaros!$B$54:$B$66, C$14,Tartaros!$H$54:$H$66,$A18)</f>
        <v>0</v>
      </c>
      <c r="D18" s="17">
        <f>SUMIFS(Tartaros!$F$54:$F$66,Tartaros!$B$54:$B$66, D$14,Tartaros!$H$54:$H$66,$A18)</f>
        <v>0</v>
      </c>
      <c r="E18" s="17">
        <f>SUMIFS(Tartaros!$F$54:$F$66,Tartaros!$B$54:$B$66, E$14,Tartaros!$H$54:$H$66,$A18)</f>
        <v>193.5</v>
      </c>
      <c r="F18" s="17">
        <f>SUMIFS(Tartaros!$F$54:$F$66,Tartaros!$B$54:$B$66, F$14,Tartaros!$H$54:$H$66,$A18)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SUMIFS(Tartaros!$F$54:$F$66,Tartaros!$B$54:$B$66, B$14,Tartaros!$H$54:$H$66,$A19)</f>
        <v>0</v>
      </c>
      <c r="C19" s="17">
        <f>SUMIFS(Tartaros!$F$54:$F$66,Tartaros!$B$54:$B$66, C$14,Tartaros!$H$54:$H$66,$A19)</f>
        <v>0</v>
      </c>
      <c r="D19" s="17">
        <f>SUMIFS(Tartaros!$F$54:$F$66,Tartaros!$B$54:$B$66, D$14,Tartaros!$H$54:$H$66,$A19)</f>
        <v>0</v>
      </c>
      <c r="E19" s="17">
        <f>SUMIFS(Tartaros!$F$54:$F$66,Tartaros!$B$54:$B$66, E$14,Tartaros!$H$54:$H$66,$A19)</f>
        <v>0</v>
      </c>
      <c r="F19" s="17">
        <f>SUMIFS(Tartaros!$F$54:$F$66,Tartaros!$B$54:$B$66, F$14,Tartaros!$H$54:$H$66,$A19)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SUM(IF(Tartaros!$B$54:$B$66=B$14,IF(Tartaros!$H$54:$H$66="PT-ZZP",Tartaros!$F$54:$F$66*Tartaros!$I$54:$I$66*(1+Constants!$B$7),0),0))</f>
        <v>0</v>
      </c>
      <c r="C20" s="122">
        <f t="array" ref="C20">SUM(IF(Tartaros!$B$54:$B$66=C$14,IF(Tartaros!$H$54:$H$66="PT-ZZP",Tartaros!$F$54:$F$66*Tartaros!$I$54:$I$66,0),0))</f>
        <v>0</v>
      </c>
      <c r="D20" s="122">
        <f t="array" ref="D20">SUM(IF(Tartaros!$B$54:$B$66=D$14,IF(Tartaros!$H$54:$H$66="PT-ZZP",Tartaros!$F$54:$F$66*Tartaros!$I$54:$I$66*(1+Constants!$B$7),0),0))</f>
        <v>0</v>
      </c>
      <c r="E20" s="122">
        <f t="array" ref="E20">SUM(IF(Tartaros!$B$54:$B$66=E$14,IF(Tartaros!$H$54:$H$66="PT-ZZP",Tartaros!$F$54:$F$66*Tartaros!$I$54:$I$66*(1+Constants!$B$7),0),0))</f>
        <v>0</v>
      </c>
      <c r="F20" s="122">
        <f t="array" ref="F20">SUM(IF(Tartaros!$B$54:$B$66=F$14,IF(Tartaros!$H$54:$H$66="PT-ZZP",Tartaros!$F$54:$F$66*Tartaros!$I$54:$I$66*(1+Constants!$B$7),0),0))</f>
        <v>0</v>
      </c>
      <c r="G20" s="125"/>
      <c r="H20" s="17"/>
      <c r="I20" s="118"/>
      <c r="J20" s="123"/>
      <c r="K20" s="126"/>
      <c r="L20" s="121" t="s">
        <v>6</v>
      </c>
      <c r="M20" s="120">
        <f>SUM(M14:M19)</f>
        <v>1000</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SUM(IF(Tartaros!$B$54:$B$66=B$14,IF(Tartaros!$H$54:$H$66="Extern",Tartaros!$F$54:$F$66*Tartaros!$I$54:$I$66,0),0))</f>
        <v>0</v>
      </c>
      <c r="C21" s="122">
        <f t="array" ref="C21">SUM(IF(Tartaros!$B$54:$B$66=C$14,IF(Tartaros!$H$54:$H$66="Extern",Tartaros!$F$54:$F$66*Tartaros!$I$54:$I$66,0),0))</f>
        <v>0</v>
      </c>
      <c r="D21" s="122">
        <f t="array" ref="D21">SUM(IF(Tartaros!$B$54:$B$66=D$14,IF(Tartaros!$H$54:$H$66="Extern",Tartaros!$F$54:$F$66*Tartaros!$I$54:$I$66,0),0))</f>
        <v>0</v>
      </c>
      <c r="E21" s="122">
        <f t="array" ref="E21">SUM(IF(Tartaros!$B$54:$B$66=E$14,IF(Tartaros!$H$54:$H$66="Extern",Tartaros!$F$54:$F$66*Tartaros!$I$54:$I$66,0),0))</f>
        <v>0</v>
      </c>
      <c r="F21" s="120">
        <f t="array" ref="F21">SUM(IF(Tartaros!$B$54:$B$66=F$14,IF(Tartaros!$H$54:$H$66="Extern",Tartaros!$F$54:$F$66*Tartaros!$I$54:$I$66,0),0))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Tartaros!$F$54:$F$66,Tartaros!$B$54:$B$66,"Mentorship",Tartaros!$H$54:$H$66,"PT-V")*Constants!B8+SUMIFS(Tartaros!$F$54:$F$66,Tartaros!$B$54:$B$66,"Mentorship",Tartaros!$H$54:$H$66,"PT")*Constants!B6+SUMPRODUCT(IF(Tartaros!$B$54:$B$66="Mentorship",IF(Tartaros!$H$54:$H$66="PT-ZZP",Tartaros!$F$54:$F$66*Tartaros!$I$54:$I$66,0)))</f>
        <v>0</v>
      </c>
    </row>
    <row r="23" spans="1:31" ht="15" customHeight="1">
      <c r="A23" s="133" t="s">
        <v>321</v>
      </c>
      <c r="B23" s="552"/>
      <c r="C23" s="552"/>
      <c r="D23" s="552"/>
      <c r="E23" s="552">
        <f>SUMIF(Tartaros!$B$54:$B$66,"External Trainer Course",Tartaros!$I$54:$I$66)</f>
        <v>855</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1743</v>
      </c>
      <c r="B37" s="85">
        <v>21</v>
      </c>
      <c r="C37" s="150">
        <v>2</v>
      </c>
      <c r="D37" s="150">
        <v>42</v>
      </c>
      <c r="E37" s="229" t="s">
        <v>52</v>
      </c>
      <c r="F37" s="152" t="s">
        <v>1744</v>
      </c>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t="s">
        <v>1745</v>
      </c>
      <c r="B38" s="85">
        <v>42</v>
      </c>
      <c r="C38" s="150">
        <v>2</v>
      </c>
      <c r="D38" s="150">
        <v>42</v>
      </c>
      <c r="E38" s="151" t="s">
        <v>54</v>
      </c>
      <c r="F38" s="152" t="s">
        <v>1746</v>
      </c>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7"/>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t="s">
        <v>1743</v>
      </c>
      <c r="B45" s="85">
        <v>21</v>
      </c>
      <c r="C45" s="150" t="s">
        <v>478</v>
      </c>
      <c r="D45" s="150" t="s">
        <v>52</v>
      </c>
      <c r="E45" s="152">
        <v>2</v>
      </c>
      <c r="F45" s="152">
        <v>3</v>
      </c>
      <c r="G45" s="17" t="s">
        <v>353</v>
      </c>
      <c r="H45" s="153"/>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t="s">
        <v>1747</v>
      </c>
      <c r="B46" s="85">
        <v>42</v>
      </c>
      <c r="C46" s="150" t="s">
        <v>433</v>
      </c>
      <c r="D46" s="150" t="s">
        <v>54</v>
      </c>
      <c r="E46" s="152">
        <v>2</v>
      </c>
      <c r="F46" s="152">
        <v>3</v>
      </c>
      <c r="G46" s="17" t="s">
        <v>353</v>
      </c>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2"/>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2"/>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162" t="s">
        <v>1748</v>
      </c>
      <c r="B54" s="163" t="s">
        <v>105</v>
      </c>
      <c r="C54" s="152">
        <v>42</v>
      </c>
      <c r="D54" s="152">
        <v>1</v>
      </c>
      <c r="E54" s="152">
        <v>1.5</v>
      </c>
      <c r="F54" s="152">
        <v>64.5</v>
      </c>
      <c r="G54" s="231" t="s">
        <v>478</v>
      </c>
      <c r="H54" s="163" t="s">
        <v>52</v>
      </c>
      <c r="I54" s="186" t="s">
        <v>342</v>
      </c>
      <c r="J54" s="17"/>
      <c r="K54" s="723"/>
      <c r="L54" s="699"/>
      <c r="M54" s="724"/>
      <c r="N54" s="17"/>
      <c r="O54" s="17"/>
      <c r="P54" s="17"/>
      <c r="Q54" s="17"/>
      <c r="R54" s="17"/>
      <c r="S54" s="17"/>
      <c r="T54" s="17"/>
      <c r="U54" s="17"/>
      <c r="V54" s="17"/>
      <c r="W54" s="17"/>
      <c r="X54" s="17"/>
      <c r="Y54" s="17"/>
      <c r="Z54" s="17"/>
      <c r="AA54" s="17"/>
      <c r="AB54" s="17"/>
    </row>
    <row r="55" spans="1:30" ht="15.75" customHeight="1">
      <c r="A55" s="17" t="s">
        <v>1749</v>
      </c>
      <c r="B55" s="163" t="s">
        <v>103</v>
      </c>
      <c r="C55" s="152">
        <v>42</v>
      </c>
      <c r="D55" s="152">
        <v>1</v>
      </c>
      <c r="E55" s="152">
        <v>1.5</v>
      </c>
      <c r="F55" s="152">
        <v>64.5</v>
      </c>
      <c r="G55" s="231" t="s">
        <v>1750</v>
      </c>
      <c r="H55" s="163" t="s">
        <v>54</v>
      </c>
      <c r="I55" s="186" t="s">
        <v>342</v>
      </c>
      <c r="J55" s="17" t="s">
        <v>1751</v>
      </c>
      <c r="K55" s="725"/>
      <c r="L55" s="699"/>
      <c r="M55" s="724"/>
      <c r="N55" s="17"/>
      <c r="O55" s="17"/>
      <c r="P55" s="17"/>
      <c r="Q55" s="17"/>
      <c r="R55" s="17"/>
      <c r="S55" s="17"/>
      <c r="T55" s="17"/>
      <c r="U55" s="17"/>
      <c r="V55" s="17"/>
      <c r="W55" s="17"/>
      <c r="X55" s="17"/>
      <c r="Y55" s="17"/>
      <c r="Z55" s="17"/>
      <c r="AA55" s="17"/>
      <c r="AB55" s="17"/>
    </row>
    <row r="56" spans="1:30" ht="14.25" customHeight="1">
      <c r="A56" s="162" t="s">
        <v>1752</v>
      </c>
      <c r="B56" s="163" t="s">
        <v>105</v>
      </c>
      <c r="C56" s="152">
        <v>42</v>
      </c>
      <c r="D56" s="152">
        <v>1</v>
      </c>
      <c r="E56" s="152">
        <v>2</v>
      </c>
      <c r="F56" s="152">
        <v>64.5</v>
      </c>
      <c r="G56" s="163" t="s">
        <v>478</v>
      </c>
      <c r="H56" s="163" t="s">
        <v>52</v>
      </c>
      <c r="I56" s="186" t="s">
        <v>342</v>
      </c>
      <c r="J56" s="17" t="s">
        <v>1753</v>
      </c>
      <c r="K56" s="725"/>
      <c r="L56" s="699"/>
      <c r="M56" s="724"/>
      <c r="N56" s="17"/>
      <c r="O56" s="17"/>
      <c r="P56" s="17"/>
      <c r="Q56" s="17"/>
      <c r="R56" s="17"/>
      <c r="S56" s="17"/>
      <c r="T56" s="17"/>
      <c r="U56" s="17"/>
      <c r="V56" s="17"/>
      <c r="W56" s="17"/>
      <c r="X56" s="17"/>
      <c r="Y56" s="17"/>
      <c r="Z56" s="17"/>
      <c r="AA56" s="17"/>
      <c r="AB56" s="17"/>
    </row>
    <row r="57" spans="1:30" ht="15.75" customHeight="1">
      <c r="A57" s="493" t="s">
        <v>1754</v>
      </c>
      <c r="B57" s="163" t="s">
        <v>103</v>
      </c>
      <c r="C57" s="152">
        <v>42</v>
      </c>
      <c r="D57" s="152">
        <v>1</v>
      </c>
      <c r="E57" s="152">
        <v>1.5</v>
      </c>
      <c r="F57" s="152">
        <v>64.5</v>
      </c>
      <c r="G57" s="163" t="s">
        <v>1750</v>
      </c>
      <c r="H57" s="163" t="s">
        <v>54</v>
      </c>
      <c r="I57" s="186" t="s">
        <v>342</v>
      </c>
      <c r="J57" s="17" t="s">
        <v>1751</v>
      </c>
      <c r="K57" s="725"/>
      <c r="L57" s="699"/>
      <c r="M57" s="724"/>
      <c r="N57" s="17"/>
      <c r="O57" s="17"/>
      <c r="P57" s="17"/>
      <c r="Q57" s="17"/>
      <c r="R57" s="17"/>
      <c r="S57" s="17"/>
      <c r="T57" s="17"/>
      <c r="U57" s="17"/>
      <c r="V57" s="17"/>
      <c r="W57" s="17"/>
      <c r="X57" s="17"/>
      <c r="Y57" s="17"/>
      <c r="Z57" s="17"/>
      <c r="AA57" s="17"/>
      <c r="AB57" s="17"/>
    </row>
    <row r="58" spans="1:30" ht="15.75" customHeight="1">
      <c r="A58" s="493" t="s">
        <v>1755</v>
      </c>
      <c r="B58" s="163" t="s">
        <v>105</v>
      </c>
      <c r="C58" s="152">
        <v>42</v>
      </c>
      <c r="D58" s="152">
        <v>1</v>
      </c>
      <c r="E58" s="152">
        <v>1.5</v>
      </c>
      <c r="F58" s="152">
        <v>64.5</v>
      </c>
      <c r="G58" s="163" t="s">
        <v>478</v>
      </c>
      <c r="H58" s="163" t="s">
        <v>52</v>
      </c>
      <c r="I58" s="186" t="s">
        <v>342</v>
      </c>
      <c r="K58" s="725"/>
      <c r="L58" s="699"/>
      <c r="M58" s="724"/>
      <c r="N58" s="17"/>
      <c r="O58" s="17"/>
      <c r="P58" s="17"/>
      <c r="Q58" s="17"/>
      <c r="R58" s="17"/>
      <c r="S58" s="17"/>
      <c r="T58" s="17"/>
      <c r="U58" s="17"/>
      <c r="V58" s="17"/>
      <c r="W58" s="17"/>
      <c r="X58" s="17"/>
      <c r="Y58" s="17"/>
      <c r="Z58" s="17"/>
      <c r="AA58" s="17"/>
      <c r="AB58" s="17"/>
    </row>
    <row r="59" spans="1:30" ht="15.75" customHeight="1">
      <c r="A59" s="17" t="s">
        <v>1756</v>
      </c>
      <c r="B59" s="163" t="s">
        <v>111</v>
      </c>
      <c r="C59" s="152"/>
      <c r="D59" s="152"/>
      <c r="E59" s="152"/>
      <c r="F59" s="152">
        <f>Tartaros!$E59*Tartaros!$C59</f>
        <v>0</v>
      </c>
      <c r="G59" s="163"/>
      <c r="H59" s="163"/>
      <c r="I59" s="186">
        <v>855</v>
      </c>
      <c r="J59" s="17" t="s">
        <v>1757</v>
      </c>
      <c r="K59" s="725"/>
      <c r="L59" s="699"/>
      <c r="M59" s="724"/>
      <c r="N59" s="17"/>
      <c r="O59" s="17"/>
      <c r="P59" s="17"/>
      <c r="Q59" s="17"/>
      <c r="R59" s="17"/>
      <c r="S59" s="17"/>
      <c r="T59" s="17"/>
      <c r="U59" s="17"/>
      <c r="V59" s="17"/>
      <c r="W59" s="17"/>
      <c r="X59" s="17"/>
      <c r="Y59" s="17"/>
      <c r="Z59" s="17"/>
      <c r="AA59" s="17"/>
      <c r="AB59" s="17"/>
    </row>
    <row r="60" spans="1:30" ht="15.75" customHeight="1">
      <c r="A60" s="162"/>
      <c r="B60" s="163"/>
      <c r="C60" s="152"/>
      <c r="D60" s="152"/>
      <c r="E60" s="152"/>
      <c r="F60" s="152">
        <f>Tartaros!$E60*Tartaros!$C60</f>
        <v>0</v>
      </c>
      <c r="G60" s="163"/>
      <c r="H60" s="163"/>
      <c r="I60" s="186">
        <f t="shared" ref="I60:I66" si="2">IF(H60 = "PT-V","n/a",IF(H60 = "PT","n/a",IF(H60 = "RT","n/a",IF(OR(H60 = "Extern",H60 = "PT-ZZP"), "Please fill in", 0))))</f>
        <v>0</v>
      </c>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52">
        <f>Tartaros!$E61*Tartaros!$C61</f>
        <v>0</v>
      </c>
      <c r="G61" s="163"/>
      <c r="H61" s="163"/>
      <c r="I61" s="186">
        <f t="shared" si="2"/>
        <v>0</v>
      </c>
      <c r="J61" s="17"/>
      <c r="K61" s="725"/>
      <c r="L61" s="699"/>
      <c r="M61" s="724"/>
      <c r="N61" s="17"/>
      <c r="O61" s="17"/>
      <c r="P61" s="17"/>
      <c r="Q61" s="17"/>
      <c r="R61" s="17"/>
      <c r="S61" s="17"/>
      <c r="T61" s="17"/>
      <c r="U61" s="17"/>
      <c r="V61" s="17"/>
      <c r="W61" s="17"/>
      <c r="X61" s="17"/>
      <c r="Y61" s="17"/>
      <c r="Z61" s="17"/>
      <c r="AA61" s="17"/>
      <c r="AB61" s="17"/>
    </row>
    <row r="62" spans="1:30" ht="15.75" customHeight="1">
      <c r="A62" s="162"/>
      <c r="B62" s="163"/>
      <c r="C62" s="152"/>
      <c r="D62" s="152"/>
      <c r="E62" s="152"/>
      <c r="F62" s="152">
        <f>Tartaros!$E62*Tartaros!$C62</f>
        <v>0</v>
      </c>
      <c r="G62" s="163"/>
      <c r="H62" s="163"/>
      <c r="I62" s="186">
        <f t="shared" si="2"/>
        <v>0</v>
      </c>
      <c r="J62" s="17"/>
      <c r="K62" s="725"/>
      <c r="L62" s="699"/>
      <c r="M62" s="724"/>
      <c r="N62" s="17"/>
      <c r="O62" s="17"/>
      <c r="P62" s="17"/>
      <c r="Q62" s="17"/>
      <c r="R62" s="17"/>
      <c r="S62" s="17"/>
      <c r="T62" s="17"/>
      <c r="U62" s="17"/>
      <c r="V62" s="17"/>
      <c r="W62" s="17"/>
      <c r="X62" s="17"/>
      <c r="Y62" s="17"/>
      <c r="Z62" s="17"/>
      <c r="AA62" s="17"/>
      <c r="AB62" s="17"/>
    </row>
    <row r="63" spans="1:30" ht="15.75" customHeight="1">
      <c r="A63" s="17"/>
      <c r="B63" s="163"/>
      <c r="C63" s="85"/>
      <c r="D63" s="85"/>
      <c r="E63" s="152"/>
      <c r="F63" s="152">
        <f>Tartaros!$E63*Tartaros!$C63</f>
        <v>0</v>
      </c>
      <c r="G63" s="17"/>
      <c r="H63" s="163"/>
      <c r="I63" s="186">
        <f t="shared" si="2"/>
        <v>0</v>
      </c>
      <c r="J63" s="17"/>
      <c r="K63" s="725"/>
      <c r="L63" s="699"/>
      <c r="M63" s="724"/>
      <c r="N63" s="17"/>
      <c r="O63" s="17"/>
      <c r="P63" s="17"/>
      <c r="Q63" s="17"/>
      <c r="R63" s="17"/>
      <c r="S63" s="17"/>
      <c r="T63" s="17"/>
      <c r="U63" s="17"/>
      <c r="V63" s="17"/>
      <c r="W63" s="17"/>
      <c r="X63" s="17"/>
      <c r="Y63" s="17"/>
      <c r="Z63" s="17"/>
      <c r="AA63" s="17"/>
      <c r="AB63" s="17"/>
    </row>
    <row r="64" spans="1:30" ht="15.75" customHeight="1">
      <c r="A64" s="17"/>
      <c r="B64" s="163"/>
      <c r="C64" s="85"/>
      <c r="D64" s="85"/>
      <c r="E64" s="152"/>
      <c r="F64" s="152">
        <f>Tartaros!$E64*Tartaros!$C64</f>
        <v>0</v>
      </c>
      <c r="G64" s="17"/>
      <c r="H64" s="163"/>
      <c r="I64" s="186">
        <f t="shared" si="2"/>
        <v>0</v>
      </c>
      <c r="J64" s="17"/>
      <c r="K64" s="725"/>
      <c r="L64" s="699"/>
      <c r="M64" s="724"/>
      <c r="N64" s="17"/>
      <c r="O64" s="17"/>
      <c r="P64" s="17"/>
      <c r="Q64" s="17"/>
      <c r="R64" s="17"/>
      <c r="S64" s="17"/>
      <c r="T64" s="17"/>
      <c r="U64" s="17"/>
      <c r="V64" s="17"/>
      <c r="W64" s="17"/>
      <c r="X64" s="17"/>
      <c r="Y64" s="17"/>
      <c r="Z64" s="17"/>
      <c r="AA64" s="17"/>
      <c r="AB64" s="17"/>
    </row>
    <row r="65" spans="1:30" ht="15.75" customHeight="1">
      <c r="A65" s="17"/>
      <c r="B65" s="163"/>
      <c r="C65" s="85"/>
      <c r="D65" s="85"/>
      <c r="E65" s="152"/>
      <c r="F65" s="152">
        <f>Tartaros!$E65*Tartaros!$C65</f>
        <v>0</v>
      </c>
      <c r="G65" s="17"/>
      <c r="H65" s="163"/>
      <c r="I65" s="186">
        <f t="shared" si="2"/>
        <v>0</v>
      </c>
      <c r="J65" s="17"/>
      <c r="K65" s="725"/>
      <c r="L65" s="699"/>
      <c r="M65" s="724"/>
      <c r="N65" s="17"/>
      <c r="O65" s="17"/>
      <c r="P65" s="17"/>
      <c r="Q65" s="17"/>
      <c r="R65" s="17"/>
      <c r="S65" s="17"/>
      <c r="T65" s="17"/>
      <c r="U65" s="17"/>
      <c r="V65" s="17"/>
      <c r="W65" s="17"/>
      <c r="X65" s="17"/>
      <c r="Y65" s="17"/>
      <c r="Z65" s="17"/>
      <c r="AA65" s="17"/>
      <c r="AB65" s="17"/>
    </row>
    <row r="66" spans="1:30" ht="15.75" customHeight="1">
      <c r="A66" s="167"/>
      <c r="B66" s="163"/>
      <c r="C66" s="556"/>
      <c r="D66" s="557"/>
      <c r="E66" s="558"/>
      <c r="F66" s="558">
        <f>Tartaros!$E66*Tartaros!$C66</f>
        <v>0</v>
      </c>
      <c r="G66" s="158"/>
      <c r="H66" s="158"/>
      <c r="I66" s="232">
        <f t="shared" si="2"/>
        <v>0</v>
      </c>
      <c r="J66" s="554"/>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62" t="s">
        <v>1758</v>
      </c>
      <c r="B70" s="17" t="s">
        <v>84</v>
      </c>
      <c r="C70" s="85" t="s">
        <v>399</v>
      </c>
      <c r="D70" s="152">
        <v>1.5</v>
      </c>
      <c r="E70" s="151">
        <v>42</v>
      </c>
      <c r="F70" s="180">
        <f>Tartaros!$D70*Tartaros!$E70</f>
        <v>63</v>
      </c>
      <c r="G70" s="151" t="s">
        <v>975</v>
      </c>
      <c r="H70" s="179" t="str">
        <f>IF(Tartaros!$B70= "","-",IF(Tartaros!$B70= "External","Specify location tariff", "Campus buy-off"))</f>
        <v>Campus buy-off</v>
      </c>
      <c r="I70" s="173" t="s">
        <v>1759</v>
      </c>
      <c r="J70" s="731"/>
      <c r="K70" s="699"/>
      <c r="L70" s="699"/>
      <c r="M70" s="699"/>
      <c r="N70" s="724"/>
      <c r="O70" s="732" t="s">
        <v>395</v>
      </c>
      <c r="P70" s="733"/>
      <c r="Q70" s="17"/>
      <c r="R70" s="17"/>
      <c r="S70" s="17"/>
      <c r="T70" s="17"/>
      <c r="U70" s="17"/>
      <c r="V70" s="17"/>
      <c r="W70" s="17"/>
      <c r="X70" s="17"/>
      <c r="Y70" s="17"/>
      <c r="Z70" s="17"/>
      <c r="AA70" s="17"/>
    </row>
    <row r="71" spans="1:30" ht="15.75" customHeight="1">
      <c r="A71" s="17" t="s">
        <v>1760</v>
      </c>
      <c r="B71" s="17" t="s">
        <v>84</v>
      </c>
      <c r="C71" s="85" t="s">
        <v>397</v>
      </c>
      <c r="D71" s="152">
        <v>2</v>
      </c>
      <c r="E71" s="151">
        <v>42</v>
      </c>
      <c r="F71" s="180">
        <f>Tartaros!$D71*Tartaros!$E71</f>
        <v>84</v>
      </c>
      <c r="G71" s="151" t="s">
        <v>968</v>
      </c>
      <c r="H71" s="179" t="str">
        <f>IF(Tartaros!$B71= "","-",IF(Tartaros!$B71= "External","Specify location tariff", "Campus buy-off"))</f>
        <v>Campus buy-off</v>
      </c>
      <c r="I71" s="494" t="s">
        <v>1761</v>
      </c>
      <c r="J71" s="725"/>
      <c r="K71" s="699"/>
      <c r="L71" s="699"/>
      <c r="M71" s="699"/>
      <c r="N71" s="724"/>
      <c r="O71" s="725"/>
      <c r="P71" s="699"/>
      <c r="Q71" s="17"/>
      <c r="R71" s="17"/>
      <c r="S71" s="17"/>
      <c r="T71" s="17"/>
      <c r="U71" s="17"/>
      <c r="V71" s="17"/>
      <c r="W71" s="17"/>
      <c r="X71" s="17"/>
      <c r="Y71" s="17"/>
      <c r="Z71" s="17"/>
      <c r="AA71" s="17"/>
    </row>
    <row r="72" spans="1:30" ht="15.75" customHeight="1">
      <c r="A72" s="17" t="s">
        <v>1762</v>
      </c>
      <c r="B72" s="17" t="s">
        <v>84</v>
      </c>
      <c r="C72" s="85" t="s">
        <v>400</v>
      </c>
      <c r="D72" s="152">
        <v>1.5</v>
      </c>
      <c r="E72" s="151">
        <v>42</v>
      </c>
      <c r="F72" s="180">
        <f>Tartaros!$D72*Tartaros!$E72</f>
        <v>63</v>
      </c>
      <c r="G72" s="151">
        <v>5</v>
      </c>
      <c r="H72" s="179" t="str">
        <f>IF(Tartaros!$B72= "","-",IF(Tartaros!$B72= "External","Specify location tariff", "Campus buy-off"))</f>
        <v>Campus buy-off</v>
      </c>
      <c r="I72" s="173" t="s">
        <v>1759</v>
      </c>
      <c r="J72" s="725"/>
      <c r="K72" s="699"/>
      <c r="L72" s="699"/>
      <c r="M72" s="699"/>
      <c r="N72" s="724"/>
      <c r="O72" s="725"/>
      <c r="P72" s="699"/>
      <c r="Q72" s="17"/>
      <c r="R72" s="17"/>
      <c r="S72" s="17"/>
      <c r="T72" s="17"/>
      <c r="U72" s="17"/>
      <c r="V72" s="17"/>
      <c r="W72" s="17"/>
      <c r="X72" s="17"/>
      <c r="Y72" s="17"/>
      <c r="Z72" s="17"/>
      <c r="AA72" s="17"/>
    </row>
    <row r="73" spans="1:30" ht="15.75" customHeight="1">
      <c r="A73" s="162"/>
      <c r="B73" s="17"/>
      <c r="C73" s="85"/>
      <c r="D73" s="152"/>
      <c r="E73" s="151"/>
      <c r="F73" s="180">
        <f>Tartaros!$D73*Tartaros!$E73</f>
        <v>0</v>
      </c>
      <c r="G73" s="151"/>
      <c r="H73" s="179" t="str">
        <f>IF(Tartaros!$B73= "","-",IF(Tartaros!$B73= "External","Specify location tariff", "Campus buy-off"))</f>
        <v>-</v>
      </c>
      <c r="I73" s="179"/>
      <c r="J73" s="725"/>
      <c r="K73" s="699"/>
      <c r="L73" s="699"/>
      <c r="M73" s="699"/>
      <c r="N73" s="724"/>
      <c r="O73" s="725"/>
      <c r="P73" s="699"/>
      <c r="Q73" s="17"/>
      <c r="R73" s="17"/>
      <c r="S73" s="17"/>
      <c r="T73" s="17"/>
      <c r="U73" s="17"/>
      <c r="V73" s="17"/>
      <c r="W73" s="17"/>
      <c r="X73" s="17"/>
      <c r="Y73" s="17"/>
      <c r="Z73" s="17"/>
      <c r="AA73" s="17"/>
    </row>
    <row r="74" spans="1:30" ht="15.75" customHeight="1">
      <c r="A74" s="17"/>
      <c r="B74" s="17"/>
      <c r="C74" s="85"/>
      <c r="D74" s="152"/>
      <c r="E74" s="151"/>
      <c r="F74" s="180">
        <f>Tartaros!$D74*Tartaros!$E74</f>
        <v>0</v>
      </c>
      <c r="G74" s="151"/>
      <c r="H74" s="179" t="str">
        <f>IF(Tartaros!$B74= "","-",IF(Tartaros!$B74= "External","Specify location tariff", "Campus buy-off"))</f>
        <v>-</v>
      </c>
      <c r="I74" s="179"/>
      <c r="J74" s="725"/>
      <c r="K74" s="699"/>
      <c r="L74" s="699"/>
      <c r="M74" s="699"/>
      <c r="N74" s="724"/>
      <c r="O74" s="725"/>
      <c r="P74" s="699"/>
      <c r="Q74" s="17"/>
      <c r="R74" s="17"/>
      <c r="S74" s="17"/>
      <c r="T74" s="17"/>
      <c r="U74" s="17"/>
      <c r="V74" s="17"/>
      <c r="W74" s="17"/>
      <c r="X74" s="17"/>
      <c r="Y74" s="17"/>
      <c r="Z74" s="17"/>
      <c r="AA74" s="17"/>
    </row>
    <row r="75" spans="1:30" ht="15.75" customHeight="1">
      <c r="A75" s="162"/>
      <c r="B75" s="17"/>
      <c r="C75" s="85"/>
      <c r="D75" s="152"/>
      <c r="E75" s="151"/>
      <c r="F75" s="180">
        <f>Tartaros!$D75*Tartaros!$E75</f>
        <v>0</v>
      </c>
      <c r="G75" s="151"/>
      <c r="H75" s="179" t="str">
        <f>IF(Tartaros!$B75= "","-",IF(Tartaros!$B75= "External","Specify location tariff", "Campus buy-off"))</f>
        <v>-</v>
      </c>
      <c r="I75" s="179"/>
      <c r="J75" s="725"/>
      <c r="K75" s="699"/>
      <c r="L75" s="699"/>
      <c r="M75" s="699"/>
      <c r="N75" s="724"/>
      <c r="O75" s="725"/>
      <c r="P75" s="699"/>
      <c r="Q75" s="17"/>
      <c r="R75" s="17"/>
      <c r="S75" s="17"/>
      <c r="T75" s="17"/>
      <c r="U75" s="17"/>
      <c r="V75" s="17"/>
      <c r="W75" s="17"/>
      <c r="X75" s="17"/>
      <c r="Y75" s="17"/>
      <c r="Z75" s="17"/>
      <c r="AA75" s="17"/>
    </row>
    <row r="76" spans="1:30" ht="15.75" customHeight="1">
      <c r="A76" s="17"/>
      <c r="B76" s="17"/>
      <c r="C76" s="85"/>
      <c r="D76" s="152"/>
      <c r="E76" s="151"/>
      <c r="F76" s="180">
        <f>Tartaros!$D76*Tartaros!$E76</f>
        <v>0</v>
      </c>
      <c r="G76" s="151"/>
      <c r="H76" s="179" t="str">
        <f>IF(Tartaros!$B76= "","-",IF(Tartaros!$B76= "External","Specify location tariff", "Campus buy-off"))</f>
        <v>-</v>
      </c>
      <c r="I76" s="179"/>
      <c r="J76" s="725"/>
      <c r="K76" s="699"/>
      <c r="L76" s="699"/>
      <c r="M76" s="699"/>
      <c r="N76" s="724"/>
      <c r="O76" s="725"/>
      <c r="P76" s="699"/>
      <c r="Q76" s="17"/>
      <c r="R76" s="17"/>
      <c r="S76" s="17"/>
      <c r="T76" s="17"/>
      <c r="U76" s="17"/>
      <c r="V76" s="17"/>
      <c r="W76" s="17"/>
      <c r="X76" s="17"/>
      <c r="Y76" s="17"/>
      <c r="Z76" s="17"/>
      <c r="AA76" s="17"/>
    </row>
    <row r="77" spans="1:30" ht="15.75" customHeight="1">
      <c r="A77" s="162"/>
      <c r="B77" s="17"/>
      <c r="C77" s="85"/>
      <c r="D77" s="152"/>
      <c r="E77" s="151"/>
      <c r="F77" s="180">
        <f>Tartaros!$D77*Tartaros!$E77</f>
        <v>0</v>
      </c>
      <c r="G77" s="151"/>
      <c r="H77" s="179" t="str">
        <f>IF(Tartaros!$B77= "","-",IF(Tartaros!$B77= "External","Specify location tariff", "Campus buy-off"))</f>
        <v>-</v>
      </c>
      <c r="I77" s="179"/>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151"/>
      <c r="F78" s="180">
        <f>Tartaros!$D78*Tartaros!$E78</f>
        <v>0</v>
      </c>
      <c r="G78" s="151"/>
      <c r="H78" s="179" t="str">
        <f>IF(Tartaros!$B78= "","-",IF(Tartaros!$B78=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151"/>
      <c r="F79" s="180">
        <f>Tartaros!$D79*Tartaros!$E79</f>
        <v>0</v>
      </c>
      <c r="G79" s="151"/>
      <c r="H79" s="179" t="str">
        <f>IF(Tartaros!$B79= "","-",IF(Tartaros!$B79=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Tartaros!$D80*Tartaros!$E80</f>
        <v>0</v>
      </c>
      <c r="G80" s="151"/>
      <c r="H80" s="179" t="str">
        <f>IF(Tartaros!$B80= "","-",IF(Tartaros!$B80=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Tartaros!$D81*Tartaros!$E81</f>
        <v>0</v>
      </c>
      <c r="G81" s="151"/>
      <c r="H81" s="179" t="str">
        <f>IF(Tartaros!$B81= "","-",IF(Tartaros!$B81=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Tartaros!$D82*Tartaros!$E82</f>
        <v>0</v>
      </c>
      <c r="G82" s="151"/>
      <c r="H82" s="179" t="str">
        <f>IF(Tartaros!$B82= "","-",IF(Tartaros!$B82=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Tartaros!$D83*Tartaros!$E83</f>
        <v>0</v>
      </c>
      <c r="G83" s="151"/>
      <c r="H83" s="179" t="str">
        <f>IF(Tartaros!$B83= "","-",IF(Tartaros!$B83=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Tartaros!$D84*Tartaros!$E84</f>
        <v>0</v>
      </c>
      <c r="G84" s="151"/>
      <c r="H84" s="179" t="str">
        <f>IF(Tartaros!$B84= "","-",IF(Tartaros!$B84=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67"/>
      <c r="B85" s="17"/>
      <c r="C85" s="557"/>
      <c r="D85" s="558"/>
      <c r="E85" s="556"/>
      <c r="F85" s="555">
        <f>Tartaros!$D85*Tartaros!$E85</f>
        <v>0</v>
      </c>
      <c r="G85" s="556"/>
      <c r="H85" s="557" t="str">
        <f>IF(Tartaros!$B85= "","-",IF(Tartaros!$B85= "External","Specify location tariff", "Campus buy-off"))</f>
        <v>-</v>
      </c>
      <c r="I85" s="561"/>
      <c r="J85" s="726"/>
      <c r="K85" s="717"/>
      <c r="L85" s="717"/>
      <c r="M85" s="717"/>
      <c r="N85" s="727"/>
      <c r="O85" s="725"/>
      <c r="P85" s="699"/>
      <c r="Q85" s="17"/>
      <c r="R85" s="17"/>
      <c r="S85" s="17"/>
      <c r="T85" s="17"/>
      <c r="U85" s="17"/>
      <c r="V85" s="17"/>
      <c r="W85" s="17"/>
      <c r="X85" s="17"/>
      <c r="Y85" s="17"/>
      <c r="Z85" s="17"/>
      <c r="AA85" s="17"/>
    </row>
    <row r="86" spans="1:30" ht="15.75" customHeight="1">
      <c r="A86" s="16"/>
      <c r="B86" s="17"/>
      <c r="C86" s="17"/>
      <c r="D86" s="17"/>
      <c r="E86" s="17"/>
      <c r="F86" s="17"/>
      <c r="G86" s="17"/>
      <c r="H86" s="17"/>
      <c r="I86" s="17"/>
      <c r="J86" s="17"/>
      <c r="K86" s="17"/>
      <c r="L86" s="17"/>
      <c r="M86" s="17"/>
      <c r="N86" s="17"/>
      <c r="O86" s="17">
        <v>0</v>
      </c>
      <c r="P86" s="17"/>
      <c r="Q86" s="17"/>
      <c r="R86" s="17"/>
      <c r="S86" s="17"/>
      <c r="T86" s="17"/>
      <c r="U86" s="17"/>
      <c r="V86" s="17"/>
      <c r="W86" s="17"/>
      <c r="X86" s="17"/>
      <c r="Y86" s="17"/>
      <c r="Z86" s="17"/>
      <c r="AA86" s="17"/>
      <c r="AB86" s="17"/>
      <c r="AC86" s="17"/>
      <c r="AD86" s="17"/>
    </row>
    <row r="87" spans="1:30" ht="15.75" customHeight="1">
      <c r="A87" s="16"/>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560" t="s">
        <v>404</v>
      </c>
      <c r="B88" s="17"/>
      <c r="C88" s="180"/>
      <c r="D88" s="85"/>
      <c r="E88" s="85"/>
      <c r="F88" s="85"/>
      <c r="G88" s="85"/>
      <c r="H88" s="85"/>
      <c r="I88" s="85"/>
      <c r="J88" s="85"/>
      <c r="K88" s="85"/>
      <c r="L88" s="181"/>
      <c r="M88" s="169"/>
      <c r="N88" s="17"/>
      <c r="O88" s="17"/>
      <c r="P88" s="17"/>
      <c r="Q88" s="17"/>
      <c r="R88" s="17"/>
      <c r="S88" s="17"/>
      <c r="T88" s="17"/>
      <c r="U88" s="17"/>
      <c r="V88" s="17"/>
      <c r="W88" s="17"/>
      <c r="X88" s="17"/>
      <c r="Y88" s="17"/>
      <c r="Z88" s="17"/>
      <c r="AA88" s="17"/>
      <c r="AB88" s="17"/>
      <c r="AC88" s="17"/>
      <c r="AD88" s="17"/>
    </row>
    <row r="89" spans="1:30" ht="15" customHeight="1">
      <c r="A89" s="16" t="s">
        <v>405</v>
      </c>
      <c r="B89" s="16" t="s">
        <v>406</v>
      </c>
      <c r="C89" s="16" t="s">
        <v>407</v>
      </c>
      <c r="D89" s="16" t="s">
        <v>408</v>
      </c>
      <c r="E89" s="16" t="s">
        <v>409</v>
      </c>
      <c r="F89" s="16" t="s">
        <v>410</v>
      </c>
      <c r="G89" s="16" t="s">
        <v>389</v>
      </c>
      <c r="H89" s="714" t="s">
        <v>390</v>
      </c>
      <c r="I89" s="715"/>
      <c r="J89" s="712" t="s">
        <v>322</v>
      </c>
      <c r="K89" s="713"/>
      <c r="L89" s="17"/>
      <c r="M89" s="17"/>
      <c r="N89" s="17"/>
      <c r="O89" s="17"/>
      <c r="P89" s="163"/>
      <c r="Q89" s="16"/>
      <c r="R89" s="17"/>
      <c r="S89" s="182"/>
      <c r="T89" s="17"/>
      <c r="U89" s="17"/>
      <c r="V89" s="17"/>
      <c r="W89" s="20">
        <f>SUM(F90:F103)</f>
        <v>0</v>
      </c>
      <c r="X89" s="17"/>
      <c r="Y89" s="17"/>
      <c r="Z89" s="17"/>
      <c r="AA89" s="17"/>
      <c r="AB89" s="17"/>
    </row>
    <row r="90" spans="1:30" ht="14.25" customHeight="1">
      <c r="A90" s="17"/>
      <c r="B90" s="17"/>
      <c r="C90" s="189">
        <v>0</v>
      </c>
      <c r="D90" s="179"/>
      <c r="E90" s="151"/>
      <c r="F90" s="189">
        <v>0</v>
      </c>
      <c r="G90" s="179"/>
      <c r="H90" s="716"/>
      <c r="I90" s="699"/>
      <c r="J90" s="718" t="s">
        <v>413</v>
      </c>
      <c r="K90" s="713"/>
      <c r="L90" s="17"/>
      <c r="M90" s="17"/>
      <c r="N90" s="17"/>
      <c r="O90" s="17"/>
      <c r="P90" s="17"/>
      <c r="Q90" s="187"/>
      <c r="R90" s="17"/>
      <c r="S90" s="17"/>
      <c r="T90" s="17"/>
      <c r="U90" s="17"/>
      <c r="V90" s="17"/>
      <c r="W90" s="17"/>
      <c r="X90" s="17"/>
      <c r="Y90" s="17"/>
      <c r="Z90" s="17"/>
      <c r="AA90" s="17"/>
      <c r="AB90" s="17"/>
    </row>
    <row r="91" spans="1:30" ht="15.75" customHeight="1">
      <c r="A91" s="17"/>
      <c r="B91" s="17"/>
      <c r="C91" s="189">
        <v>0</v>
      </c>
      <c r="D91" s="179"/>
      <c r="E91" s="151"/>
      <c r="F91" s="189">
        <v>0</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7"/>
      <c r="B92" s="17"/>
      <c r="C92" s="189">
        <v>0</v>
      </c>
      <c r="D92" s="179"/>
      <c r="E92" s="151"/>
      <c r="F92" s="189">
        <v>0</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7"/>
      <c r="B93" s="17"/>
      <c r="C93" s="189">
        <v>0</v>
      </c>
      <c r="D93" s="179"/>
      <c r="E93" s="151"/>
      <c r="F93" s="189">
        <v>0</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7"/>
      <c r="B94" s="17"/>
      <c r="C94" s="189">
        <v>0</v>
      </c>
      <c r="D94" s="179"/>
      <c r="E94" s="151"/>
      <c r="F94" s="189">
        <v>0</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7"/>
      <c r="B95" s="17"/>
      <c r="C95" s="189">
        <v>0</v>
      </c>
      <c r="D95" s="179"/>
      <c r="E95" s="151"/>
      <c r="F95" s="189">
        <v>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v>0</v>
      </c>
      <c r="D96" s="179"/>
      <c r="E96" s="151"/>
      <c r="F96" s="189">
        <v>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7"/>
      <c r="B97" s="17"/>
      <c r="C97" s="189">
        <v>0</v>
      </c>
      <c r="D97" s="179"/>
      <c r="E97" s="151"/>
      <c r="F97" s="189">
        <v>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v>0</v>
      </c>
      <c r="D98" s="179"/>
      <c r="E98" s="151"/>
      <c r="F98" s="189">
        <v>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717"/>
      <c r="I103" s="717"/>
      <c r="J103" s="721"/>
      <c r="K103" s="722"/>
      <c r="L103" s="17"/>
      <c r="M103" s="17"/>
      <c r="N103" s="17"/>
      <c r="O103" s="17"/>
      <c r="P103" s="17"/>
      <c r="Q103" s="17"/>
      <c r="R103" s="17"/>
      <c r="S103" s="17"/>
      <c r="T103" s="17"/>
      <c r="U103" s="17"/>
      <c r="V103" s="17"/>
      <c r="W103" s="17"/>
      <c r="X103" s="17"/>
      <c r="Y103" s="17"/>
      <c r="Z103" s="17"/>
      <c r="AA103" s="17"/>
      <c r="AB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6"/>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711"/>
      <c r="C113" s="699"/>
      <c r="D113" s="699"/>
      <c r="E113" s="699"/>
      <c r="F113" s="699"/>
      <c r="G113" s="699"/>
      <c r="H113" s="699"/>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5"/>
    <mergeCell ref="O70:P85"/>
    <mergeCell ref="J89:K89"/>
    <mergeCell ref="H89:I89"/>
    <mergeCell ref="H90:I103"/>
    <mergeCell ref="J90:K103"/>
    <mergeCell ref="B113:H113"/>
    <mergeCell ref="P113:R113"/>
    <mergeCell ref="P114:R114"/>
    <mergeCell ref="P115:R115"/>
    <mergeCell ref="M122:O122"/>
    <mergeCell ref="M123:O123"/>
    <mergeCell ref="M121:O121"/>
    <mergeCell ref="M124:O124"/>
    <mergeCell ref="M125:O125"/>
    <mergeCell ref="M126:O126"/>
    <mergeCell ref="M127:O127"/>
    <mergeCell ref="M153:O153"/>
    <mergeCell ref="M145:O145"/>
    <mergeCell ref="M146:O146"/>
    <mergeCell ref="M147:O147"/>
    <mergeCell ref="M156:O156"/>
    <mergeCell ref="M148:O148"/>
    <mergeCell ref="M149:O149"/>
    <mergeCell ref="M150:O150"/>
    <mergeCell ref="B153:C153"/>
    <mergeCell ref="B154:C154"/>
    <mergeCell ref="B155:C155"/>
    <mergeCell ref="B156:C156"/>
    <mergeCell ref="M154:O154"/>
    <mergeCell ref="M155:O155"/>
    <mergeCell ref="B160:C160"/>
    <mergeCell ref="B161:C161"/>
    <mergeCell ref="B162:C162"/>
    <mergeCell ref="B163:C163"/>
    <mergeCell ref="B164:C164"/>
    <mergeCell ref="B165:C165"/>
    <mergeCell ref="B166:C166"/>
    <mergeCell ref="B167:C167"/>
    <mergeCell ref="M161:O161"/>
    <mergeCell ref="M162:O162"/>
    <mergeCell ref="M163:O163"/>
    <mergeCell ref="M164:O164"/>
    <mergeCell ref="M165:O165"/>
    <mergeCell ref="M166:O166"/>
    <mergeCell ref="M167:O167"/>
    <mergeCell ref="B157:C157"/>
    <mergeCell ref="M157:O157"/>
    <mergeCell ref="B158:C158"/>
    <mergeCell ref="M158:O158"/>
    <mergeCell ref="B159:C159"/>
    <mergeCell ref="M159:O159"/>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P136:T136"/>
    <mergeCell ref="P137:T150"/>
    <mergeCell ref="P153:T153"/>
    <mergeCell ref="P154:T167"/>
    <mergeCell ref="P116:R116"/>
    <mergeCell ref="P117:R117"/>
    <mergeCell ref="P118:R118"/>
    <mergeCell ref="P119:R119"/>
    <mergeCell ref="P121:T121"/>
    <mergeCell ref="P122:T133"/>
  </mergeCells>
  <conditionalFormatting sqref="I54:I65">
    <cfRule type="containsText" dxfId="14" priority="1" operator="containsText" text="5">
      <formula>NOT(ISERROR(SEARCH(("5"),(I54))))</formula>
    </cfRule>
    <cfRule type="containsText" dxfId="13" priority="2" operator="containsText" text="42">
      <formula>NOT(ISERROR(SEARCH(("42"),(I54))))</formula>
    </cfRule>
    <cfRule type="containsText" dxfId="12" priority="3" operator="containsText" text="Please fill in">
      <formula>NOT(ISERROR(SEARCH(("Please fill in"),(I54))))</formula>
    </cfRule>
  </conditionalFormatting>
  <dataValidations count="4">
    <dataValidation type="list" allowBlank="1" showErrorMessage="1" sqref="B70:B85" xr:uid="{00000000-0002-0000-2100-000001000000}">
      <formula1>Tartaros!LocationNames</formula1>
    </dataValidation>
    <dataValidation type="list" allowBlank="1" showErrorMessage="1" sqref="B9" xr:uid="{00000000-0002-0000-2100-000002000000}">
      <formula1>"yes,no"</formula1>
    </dataValidation>
    <dataValidation type="list" allowBlank="1" sqref="G45:G49" xr:uid="{00000000-0002-0000-2100-000003000000}">
      <formula1>"yes,no"</formula1>
    </dataValidation>
    <dataValidation type="list" allowBlank="1" showErrorMessage="1" sqref="D46:D49 H54:H66" xr:uid="{00000000-0002-0000-2100-000004000000}">
      <formula1>Tartaros!TypesOfTrainers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100-000000000000}">
          <x14:formula1>
            <xm:f>Constants!$H$6:$H$12</xm:f>
          </x14:formula1>
          <xm:sqref>B54:B66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F1000"/>
  <sheetViews>
    <sheetView workbookViewId="0">
      <selection activeCell="D16" sqref="D16"/>
    </sheetView>
  </sheetViews>
  <sheetFormatPr defaultColWidth="12.59765625" defaultRowHeight="15" customHeight="1"/>
  <cols>
    <col min="1" max="1" width="28.59765625" customWidth="1"/>
    <col min="2" max="2" width="28.09765625" customWidth="1"/>
    <col min="3" max="3" width="19.69921875" customWidth="1"/>
    <col min="4" max="4" width="17.5" customWidth="1"/>
    <col min="5" max="5" width="17.0976562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1763</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419</v>
      </c>
      <c r="C2" s="102"/>
      <c r="D2" s="17"/>
      <c r="E2" s="103" t="s">
        <v>493</v>
      </c>
      <c r="F2" s="528"/>
      <c r="G2" s="528" t="s">
        <v>1764</v>
      </c>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3</v>
      </c>
      <c r="C3" s="530"/>
      <c r="D3" s="17"/>
      <c r="E3" s="106" t="s">
        <v>298</v>
      </c>
      <c r="F3" s="562"/>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25</v>
      </c>
      <c r="C7" s="17" t="s">
        <v>1765</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1573.6333333333332</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v>2</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v>25</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Thibats!LocationNames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Thibats!$D$45:$D$49="PT",(Thibats!$F$45:$F$49)/1.5+IF(Thibats!$G$45:$G$49="yes",1)))+SUM(IF(Thibats!$D$45:$D$49="Extern",(Thibats!$F$45:$F$49)/1.5+IF(Thibats!$G$45:$G$49="yes",1)))+SUM(IF(Thibats!$D$45:$D$49="PT-ZZP",(Thibats!$F$45:$F$49)/1.5+IF(Thibats!$G$45:$G$49="yes",1))))*Constants!B10</f>
        <v>1333.3333333333333</v>
      </c>
      <c r="N14" s="18"/>
      <c r="O14" s="18"/>
      <c r="P14" s="18"/>
      <c r="Q14" s="18"/>
      <c r="R14" s="17"/>
      <c r="S14" s="18"/>
      <c r="T14" s="18"/>
      <c r="U14" s="18"/>
      <c r="V14" s="18"/>
      <c r="W14" s="18"/>
      <c r="X14" s="18"/>
      <c r="Y14" s="18"/>
      <c r="Z14" s="18"/>
      <c r="AA14" s="18"/>
      <c r="AB14" s="18"/>
      <c r="AC14" s="18"/>
      <c r="AD14" s="17">
        <f t="shared" ref="AD14:BF14" si="0">SUMIF($B$70:$B$84,AD12,$F$70:$F$84)</f>
        <v>0</v>
      </c>
      <c r="AE14" s="17">
        <f t="shared" si="0"/>
        <v>0</v>
      </c>
      <c r="AF14" s="17">
        <f t="shared" si="0"/>
        <v>0</v>
      </c>
      <c r="AG14" s="17">
        <f t="shared" si="0"/>
        <v>0</v>
      </c>
      <c r="AH14" s="17">
        <f t="shared" si="0"/>
        <v>0</v>
      </c>
      <c r="AI14" s="17">
        <f t="shared" si="0"/>
        <v>0</v>
      </c>
      <c r="AJ14" s="17">
        <f t="shared" si="0"/>
        <v>0</v>
      </c>
      <c r="AK14" s="17">
        <f t="shared" si="0"/>
        <v>168</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SUMIFS(Thibats!$F$54:$F$66,Thibats!$B$54:$B$66, B$14,Thibats!$H$54:$H$66,$A15)*(1+Constants!$B$7)</f>
        <v>192</v>
      </c>
      <c r="C15" s="17">
        <f>SUMIFS(Thibats!$F$54:$F$66,Thibats!$B$54:$B$66, C$14,Thibats!$H$54:$H$66,$A15)</f>
        <v>0</v>
      </c>
      <c r="D15" s="17">
        <f>SUMIFS(Thibats!$F$54:$F$66,Thibats!$B$54:$B$66, D$14,Thibats!$H$54:$H$66,$A15)*(1+Constants!$B$7)</f>
        <v>0</v>
      </c>
      <c r="E15" s="17">
        <f>SUMIFS(Thibats!$F$54:$F$66,Thibats!$B$54:$B$66, E$14,Thibats!$H$54:$H$66,$A15)*(1+Constants!$B$7)</f>
        <v>0</v>
      </c>
      <c r="F15" s="17">
        <f>SUMIFS(Thibats!$F$54:$F$66,Thibats!$B$54:$B$66, F$14,Thibats!$H$54:$H$66,$A15)*(1+Constants!$B$7)</f>
        <v>0</v>
      </c>
      <c r="G15" s="117" t="s">
        <v>319</v>
      </c>
      <c r="H15" s="17">
        <f>SUMIF(Thibats!$B$70:$B$85,"&lt;&gt;External",Thibats!$F$70:$F$85)</f>
        <v>168</v>
      </c>
      <c r="I15" s="118">
        <f>SUMIF(Thibats!$B$70:$B$85,"External",Thibats!$F$70:$F$85)</f>
        <v>0</v>
      </c>
      <c r="J15" s="119">
        <f>SUM(Thibats!$F$90:$F$103)</f>
        <v>240.29999999999998</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5880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SUMIFS(Thibats!$F$54:$F$66,Thibats!$B$54:$B$66, B$14,Thibats!$H$54:$H$66,$A16)*(1+Constants!$B$9)</f>
        <v>0</v>
      </c>
      <c r="C16" s="17">
        <f>SUMIFS(Thibats!$F$54:$F$66,Thibats!$B$54:$B$66, C$14,Thibats!$H$54:$H$66,$A16)</f>
        <v>0</v>
      </c>
      <c r="D16" s="17">
        <f>SUMIFS(Thibats!$F$54:$F$66,Thibats!$B$54:$B$66, D$14,Thibats!$H$54:$H$66,$A16)*(1+Constants!$B$9)</f>
        <v>0</v>
      </c>
      <c r="E16" s="17">
        <f>SUMIFS(Thibats!$F$54:$F$66,Thibats!$B$54:$B$66, E$14,Thibats!$H$54:$H$66,$A16)*(1+Constants!$B$9)</f>
        <v>0</v>
      </c>
      <c r="F16" s="17">
        <f>SUMIFS(Thibats!$F$54:$F$66,Thibats!$B$54:$B$66, F$14,Thibats!$H$54:$H$66,$A16)*(1+Constants!$B$9)</f>
        <v>0</v>
      </c>
      <c r="G16" s="117" t="s">
        <v>35</v>
      </c>
      <c r="H16" s="122">
        <f>SUM(AD15:CA15)</f>
        <v>5880</v>
      </c>
      <c r="I16" s="120">
        <f t="array" ref="I16">SUM(IF(Thibats!$B$70:$B$85="External",Thibats!$F$70:$F$85*Thibats!$H$70:$H$85,0))</f>
        <v>0</v>
      </c>
      <c r="J16" s="123"/>
      <c r="K16" s="124"/>
      <c r="L16" s="121" t="s">
        <v>60</v>
      </c>
      <c r="M16" s="120">
        <f>J15-K15</f>
        <v>240.29999999999998</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SUMIFS(Thibats!$F$54:$F$66,Thibats!$B$54:$B$66, B$14,Thibats!$H$54:$H$66,$A17)*(1+Constants!$B$7)</f>
        <v>0</v>
      </c>
      <c r="C17" s="17">
        <f>SUMIFS(Thibats!$F$54:$F$66,Thibats!$B$54:$B$66, C$14,Thibats!$H$54:$H$66,$A17)</f>
        <v>0</v>
      </c>
      <c r="D17" s="17">
        <f>SUMIFS(Thibats!$F$54:$F$66,Thibats!$B$54:$B$66, D$14,Thibats!$H$54:$H$66,$A17)*(1+Constants!$B$7)</f>
        <v>0</v>
      </c>
      <c r="E17" s="17">
        <f>SUMIFS(Thibats!$F$54:$F$66,Thibats!$B$54:$B$66, E$14,Thibats!$H$54:$H$66,$A17)*(1+Constants!$B$7)</f>
        <v>0</v>
      </c>
      <c r="F17" s="17">
        <f>SUMIFS(Thibats!$F$54:$F$66,Thibats!$B$54:$B$66, F$14,Thibats!$H$54:$H$66,$A17)*(1+Constants!$B$7)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SUMIFS(Thibats!$F$54:$F$66,Thibats!$B$54:$B$66, B$14,Thibats!$H$54:$H$66,$A18)</f>
        <v>0</v>
      </c>
      <c r="C18" s="17">
        <f>SUMIFS(Thibats!$F$54:$F$66,Thibats!$B$54:$B$66, C$14,Thibats!$H$54:$H$66,$A18)</f>
        <v>0</v>
      </c>
      <c r="D18" s="17">
        <f>SUMIFS(Thibats!$F$54:$F$66,Thibats!$B$54:$B$66, D$14,Thibats!$H$54:$H$66,$A18)</f>
        <v>0</v>
      </c>
      <c r="E18" s="17">
        <f>SUMIFS(Thibats!$F$54:$F$66,Thibats!$B$54:$B$66, E$14,Thibats!$H$54:$H$66,$A18)</f>
        <v>0</v>
      </c>
      <c r="F18" s="17">
        <f>SUMIFS(Thibats!$F$54:$F$66,Thibats!$B$54:$B$66, F$14,Thibats!$H$54:$H$66,$A18)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SUMIFS(Thibats!$F$54:$F$66,Thibats!$B$54:$B$66, B$14,Thibats!$H$54:$H$66,$A19)</f>
        <v>0</v>
      </c>
      <c r="C19" s="17">
        <f>SUMIFS(Thibats!$F$54:$F$66,Thibats!$B$54:$B$66, C$14,Thibats!$H$54:$H$66,$A19)</f>
        <v>0</v>
      </c>
      <c r="D19" s="17">
        <f>SUMIFS(Thibats!$F$54:$F$66,Thibats!$B$54:$B$66, D$14,Thibats!$H$54:$H$66,$A19)</f>
        <v>0</v>
      </c>
      <c r="E19" s="17">
        <f>SUMIFS(Thibats!$F$54:$F$66,Thibats!$B$54:$B$66, E$14,Thibats!$H$54:$H$66,$A19)</f>
        <v>0</v>
      </c>
      <c r="F19" s="17">
        <f>SUMIFS(Thibats!$F$54:$F$66,Thibats!$B$54:$B$66, F$14,Thibats!$H$54:$H$66,$A19)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SUM(IF(Thibats!$B$54:$B$66=B$14,IF(Thibats!$H$54:$H$66="PT-ZZP",Thibats!$F$54:$F$66*Thibats!$I$54:$I$66*(1+Constants!$B$7),0),0))</f>
        <v>0</v>
      </c>
      <c r="C20" s="122">
        <f t="array" ref="C20">SUM(IF(Thibats!$B$54:$B$66=C$14,IF(Thibats!$H$54:$H$66="PT-ZZP",Thibats!$F$54:$F$66*Thibats!$I$54:$I$66,0),0))</f>
        <v>0</v>
      </c>
      <c r="D20" s="122">
        <f t="array" ref="D20">SUM(IF(Thibats!$B$54:$B$66=D$14,IF(Thibats!$H$54:$H$66="PT-ZZP",Thibats!$F$54:$F$66*Thibats!$I$54:$I$66*(1+Constants!$B$7),0),0))</f>
        <v>0</v>
      </c>
      <c r="E20" s="122">
        <f t="array" ref="E20">SUM(IF(Thibats!$B$54:$B$66=E$14,IF(Thibats!$H$54:$H$66="PT-ZZP",Thibats!$F$54:$F$66*Thibats!$I$54:$I$66*(1+Constants!$B$7),0),0))</f>
        <v>0</v>
      </c>
      <c r="F20" s="122">
        <f t="array" ref="F20">SUM(IF(Thibats!$B$54:$B$66=F$14,IF(Thibats!$H$54:$H$66="PT-ZZP",Thibats!$F$54:$F$66*Thibats!$I$54:$I$66*(1+Constants!$B$7),0),0))</f>
        <v>0</v>
      </c>
      <c r="G20" s="125"/>
      <c r="H20" s="17"/>
      <c r="I20" s="118"/>
      <c r="J20" s="123"/>
      <c r="K20" s="126"/>
      <c r="L20" s="121" t="s">
        <v>6</v>
      </c>
      <c r="M20" s="120">
        <f>SUM(M14:M19)</f>
        <v>1573.6333333333332</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SUM(IF(Thibats!$B$54:$B$66=B$14,IF(Thibats!$H$54:$H$66="Extern",Thibats!$F$54:$F$66*Thibats!$I$54:$I$66,0),0))</f>
        <v>0</v>
      </c>
      <c r="C21" s="122">
        <f t="array" ref="C21">SUM(IF(Thibats!$B$54:$B$66=C$14,IF(Thibats!$H$54:$H$66="Extern",Thibats!$F$54:$F$66*Thibats!$I$54:$I$66,0),0))</f>
        <v>0</v>
      </c>
      <c r="D21" s="122">
        <f t="array" ref="D21">SUM(IF(Thibats!$B$54:$B$66=D$14,IF(Thibats!$H$54:$H$66="Extern",Thibats!$F$54:$F$66*Thibats!$I$54:$I$66,0),0))</f>
        <v>0</v>
      </c>
      <c r="E21" s="122">
        <f t="array" ref="E21">SUM(IF(Thibats!$B$54:$B$66=E$14,IF(Thibats!$H$54:$H$66="Extern",Thibats!$F$54:$F$66*Thibats!$I$54:$I$66,0),0))</f>
        <v>0</v>
      </c>
      <c r="F21" s="120">
        <f t="array" ref="F21">SUM(IF(Thibats!$B$54:$B$66=F$14,IF(Thibats!$H$54:$H$66="Extern",Thibats!$F$54:$F$66*Thibats!$I$54:$I$66,0),0))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Thibats!$F$54:$F$66,Thibats!$B$54:$B$66,"Mentorship",Thibats!$H$54:$H$66,"PT-V")*Constants!B8+SUMIFS(Thibats!$F$54:$F$66,Thibats!$B$54:$B$66,"Mentorship",Thibats!$H$54:$H$66,"PT")*Constants!B6+SUMPRODUCT(IF(Thibats!$B$54:$B$66="Mentorship",IF(Thibats!$H$54:$H$66="PT-ZZP",Thibats!$F$54:$F$66*Thibats!$I$54:$I$66,0)))</f>
        <v>0</v>
      </c>
    </row>
    <row r="23" spans="1:31" ht="15" customHeight="1">
      <c r="A23" s="133" t="s">
        <v>321</v>
      </c>
      <c r="B23" s="552"/>
      <c r="C23" s="552"/>
      <c r="D23" s="552"/>
      <c r="E23" s="552">
        <f>SUMIF(Thibats!$B$54:$B$66,"External Trainer Course",Thibats!$I$54:$I$66)</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453" t="s">
        <v>1252</v>
      </c>
      <c r="B37" s="454">
        <v>20</v>
      </c>
      <c r="C37" s="455">
        <v>1</v>
      </c>
      <c r="D37" s="455">
        <v>40</v>
      </c>
      <c r="E37" s="453" t="s">
        <v>54</v>
      </c>
      <c r="F37" s="456" t="s">
        <v>1252</v>
      </c>
      <c r="G37" s="461"/>
      <c r="H37" s="736" t="s">
        <v>1766</v>
      </c>
      <c r="I37" s="699"/>
      <c r="J37" s="737"/>
      <c r="K37" s="17"/>
      <c r="L37" s="17"/>
      <c r="M37" s="17"/>
      <c r="N37" s="17"/>
      <c r="O37" s="17"/>
      <c r="P37" s="17"/>
      <c r="Q37" s="17"/>
      <c r="R37" s="17"/>
      <c r="S37" s="17"/>
      <c r="T37" s="17"/>
      <c r="U37" s="17"/>
      <c r="V37" s="17"/>
      <c r="W37" s="17"/>
      <c r="X37" s="17"/>
      <c r="Y37" s="18"/>
      <c r="Z37" s="17"/>
      <c r="AA37" s="17"/>
    </row>
    <row r="38" spans="1:58" ht="14.25" customHeight="1">
      <c r="A38" s="457" t="s">
        <v>498</v>
      </c>
      <c r="B38" s="458">
        <v>15</v>
      </c>
      <c r="C38" s="459">
        <v>1</v>
      </c>
      <c r="D38" s="459">
        <v>40</v>
      </c>
      <c r="E38" s="176" t="s">
        <v>54</v>
      </c>
      <c r="F38" s="460" t="s">
        <v>1767</v>
      </c>
      <c r="G38" s="684"/>
      <c r="H38" s="699"/>
      <c r="I38" s="699"/>
      <c r="J38" s="737"/>
      <c r="K38" s="17"/>
      <c r="L38" s="17"/>
      <c r="M38" s="17"/>
      <c r="N38" s="17"/>
      <c r="O38" s="17"/>
      <c r="P38" s="17"/>
      <c r="Q38" s="17"/>
      <c r="R38" s="17"/>
      <c r="S38" s="17"/>
      <c r="T38" s="17"/>
      <c r="U38" s="17"/>
      <c r="V38" s="17"/>
      <c r="W38" s="17"/>
      <c r="X38" s="17"/>
      <c r="Y38" s="18"/>
      <c r="Z38" s="17"/>
      <c r="AA38" s="17"/>
    </row>
    <row r="39" spans="1:58" ht="15.75" customHeight="1">
      <c r="A39" s="147"/>
      <c r="B39" s="147"/>
      <c r="C39" s="147"/>
      <c r="D39" s="147"/>
      <c r="E39" s="155"/>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47"/>
      <c r="B40" s="147"/>
      <c r="C40" s="147"/>
      <c r="D40" s="147"/>
      <c r="E40" s="155"/>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461" t="s">
        <v>498</v>
      </c>
      <c r="B45" s="462">
        <v>15</v>
      </c>
      <c r="C45" s="461"/>
      <c r="D45" s="150" t="s">
        <v>54</v>
      </c>
      <c r="E45" s="462">
        <v>1</v>
      </c>
      <c r="F45" s="463">
        <v>2</v>
      </c>
      <c r="G45" s="461" t="s">
        <v>353</v>
      </c>
      <c r="H45" s="461"/>
      <c r="I45" s="736"/>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t="s">
        <v>54</v>
      </c>
      <c r="E46" s="151">
        <v>1</v>
      </c>
      <c r="F46" s="152">
        <v>2</v>
      </c>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333" t="s">
        <v>1252</v>
      </c>
      <c r="B54" s="154" t="s">
        <v>97</v>
      </c>
      <c r="C54" s="464">
        <v>40</v>
      </c>
      <c r="D54" s="464">
        <v>1</v>
      </c>
      <c r="E54" s="465">
        <v>2</v>
      </c>
      <c r="F54" s="465">
        <v>80</v>
      </c>
      <c r="G54" s="336" t="s">
        <v>1768</v>
      </c>
      <c r="H54" s="154" t="s">
        <v>54</v>
      </c>
      <c r="I54" s="466" t="s">
        <v>393</v>
      </c>
      <c r="J54" s="685" t="s">
        <v>496</v>
      </c>
      <c r="K54" s="723" t="s">
        <v>1769</v>
      </c>
      <c r="L54" s="699"/>
      <c r="M54" s="724"/>
      <c r="N54" s="17"/>
      <c r="O54" s="17"/>
      <c r="P54" s="17"/>
      <c r="Q54" s="17"/>
      <c r="R54" s="17"/>
      <c r="S54" s="17"/>
      <c r="T54" s="17"/>
      <c r="U54" s="17"/>
      <c r="V54" s="17"/>
      <c r="W54" s="17"/>
      <c r="X54" s="17"/>
      <c r="Y54" s="17"/>
      <c r="Z54" s="17"/>
      <c r="AA54" s="17"/>
      <c r="AB54" s="17"/>
    </row>
    <row r="55" spans="1:30" ht="15.75" customHeight="1">
      <c r="A55" s="467" t="s">
        <v>498</v>
      </c>
      <c r="B55" s="154" t="s">
        <v>97</v>
      </c>
      <c r="C55" s="468">
        <v>40</v>
      </c>
      <c r="D55" s="468">
        <v>1</v>
      </c>
      <c r="E55" s="469">
        <v>2</v>
      </c>
      <c r="F55" s="469">
        <v>80</v>
      </c>
      <c r="G55" s="339" t="s">
        <v>1768</v>
      </c>
      <c r="H55" s="154" t="s">
        <v>54</v>
      </c>
      <c r="I55" s="470" t="s">
        <v>393</v>
      </c>
      <c r="J55" s="686" t="s">
        <v>1770</v>
      </c>
      <c r="K55" s="725"/>
      <c r="L55" s="699"/>
      <c r="M55" s="724"/>
      <c r="N55" s="17"/>
      <c r="O55" s="17"/>
      <c r="P55" s="17"/>
      <c r="Q55" s="17"/>
      <c r="R55" s="17"/>
      <c r="S55" s="17"/>
      <c r="T55" s="17"/>
      <c r="U55" s="17"/>
      <c r="V55" s="17"/>
      <c r="W55" s="17"/>
      <c r="X55" s="17"/>
      <c r="Y55" s="17"/>
      <c r="Z55" s="17"/>
      <c r="AA55" s="17"/>
      <c r="AB55" s="17"/>
    </row>
    <row r="56" spans="1:30" ht="14.25" customHeight="1">
      <c r="A56" s="471"/>
      <c r="B56" s="154"/>
      <c r="C56" s="154"/>
      <c r="D56" s="154"/>
      <c r="E56" s="154"/>
      <c r="F56" s="154">
        <f>Thibats!$E56*Thibats!$C56</f>
        <v>0</v>
      </c>
      <c r="G56" s="154"/>
      <c r="H56" s="154"/>
      <c r="I56" s="217"/>
      <c r="J56" s="147"/>
      <c r="K56" s="725"/>
      <c r="L56" s="699"/>
      <c r="M56" s="724"/>
      <c r="N56" s="17"/>
      <c r="O56" s="17"/>
      <c r="P56" s="17"/>
      <c r="Q56" s="17"/>
      <c r="R56" s="17"/>
      <c r="S56" s="17"/>
      <c r="T56" s="17"/>
      <c r="U56" s="17"/>
      <c r="V56" s="17"/>
      <c r="W56" s="17"/>
      <c r="X56" s="17"/>
      <c r="Y56" s="17"/>
      <c r="Z56" s="17"/>
      <c r="AA56" s="17"/>
      <c r="AB56" s="17"/>
    </row>
    <row r="57" spans="1:30" ht="15.75" customHeight="1">
      <c r="A57" s="172"/>
      <c r="B57" s="154"/>
      <c r="C57" s="154"/>
      <c r="D57" s="154"/>
      <c r="E57" s="154"/>
      <c r="F57" s="154">
        <f>Thibats!$E57*Thibats!$C57</f>
        <v>0</v>
      </c>
      <c r="G57" s="154"/>
      <c r="H57" s="154"/>
      <c r="I57" s="217"/>
      <c r="J57" s="23"/>
      <c r="K57" s="725"/>
      <c r="L57" s="699"/>
      <c r="M57" s="724"/>
      <c r="N57" s="17"/>
      <c r="O57" s="17"/>
      <c r="P57" s="17"/>
      <c r="Q57" s="17"/>
      <c r="R57" s="17"/>
      <c r="S57" s="17"/>
      <c r="T57" s="17"/>
      <c r="U57" s="17"/>
      <c r="V57" s="17"/>
      <c r="W57" s="17"/>
      <c r="X57" s="17"/>
      <c r="Y57" s="17"/>
      <c r="Z57" s="17"/>
      <c r="AA57" s="17"/>
      <c r="AB57" s="17"/>
    </row>
    <row r="58" spans="1:30" ht="15.75" customHeight="1">
      <c r="A58" s="172"/>
      <c r="B58" s="154"/>
      <c r="C58" s="154"/>
      <c r="D58" s="154"/>
      <c r="E58" s="154"/>
      <c r="F58" s="154">
        <f>Thibats!$E58*Thibats!$C58</f>
        <v>0</v>
      </c>
      <c r="G58" s="154"/>
      <c r="H58" s="154"/>
      <c r="I58" s="217"/>
      <c r="J58" s="147"/>
      <c r="K58" s="725"/>
      <c r="L58" s="699"/>
      <c r="M58" s="724"/>
      <c r="N58" s="17"/>
      <c r="O58" s="17"/>
      <c r="P58" s="17"/>
      <c r="Q58" s="17"/>
      <c r="R58" s="17"/>
      <c r="S58" s="17"/>
      <c r="T58" s="17"/>
      <c r="U58" s="17"/>
      <c r="V58" s="17"/>
      <c r="W58" s="17"/>
      <c r="X58" s="17"/>
      <c r="Y58" s="17"/>
      <c r="Z58" s="17"/>
      <c r="AA58" s="17"/>
      <c r="AB58" s="17"/>
    </row>
    <row r="59" spans="1:30" ht="15.75" customHeight="1">
      <c r="A59" s="147"/>
      <c r="B59" s="154"/>
      <c r="C59" s="154"/>
      <c r="D59" s="154"/>
      <c r="E59" s="154"/>
      <c r="F59" s="154">
        <f>Thibats!$E59*Thibats!$C59</f>
        <v>0</v>
      </c>
      <c r="G59" s="154"/>
      <c r="H59" s="154"/>
      <c r="I59" s="217">
        <f t="shared" ref="I59:I66" si="2">IF(H59 = "PT-V","n/a",IF(H59 = "PT","n/a",IF(H59 = "RT","n/a",IF(OR(H59 = "Extern",H59 = "PT-ZZP"), "Please fill in", 0))))</f>
        <v>0</v>
      </c>
      <c r="J59" s="147"/>
      <c r="K59" s="725"/>
      <c r="L59" s="699"/>
      <c r="M59" s="724"/>
      <c r="N59" s="17"/>
      <c r="O59" s="17"/>
      <c r="P59" s="17"/>
      <c r="Q59" s="17"/>
      <c r="R59" s="17"/>
      <c r="S59" s="17"/>
      <c r="T59" s="17"/>
      <c r="U59" s="17"/>
      <c r="V59" s="17"/>
      <c r="W59" s="17"/>
      <c r="X59" s="17"/>
      <c r="Y59" s="17"/>
      <c r="Z59" s="17"/>
      <c r="AA59" s="17"/>
      <c r="AB59" s="17"/>
    </row>
    <row r="60" spans="1:30" ht="15.75" customHeight="1">
      <c r="A60" s="172"/>
      <c r="B60" s="154"/>
      <c r="C60" s="154"/>
      <c r="D60" s="154"/>
      <c r="E60" s="154"/>
      <c r="F60" s="154">
        <f>Thibats!$E60*Thibats!$C60</f>
        <v>0</v>
      </c>
      <c r="G60" s="154"/>
      <c r="H60" s="154"/>
      <c r="I60" s="217">
        <f t="shared" si="2"/>
        <v>0</v>
      </c>
      <c r="J60" s="147"/>
      <c r="K60" s="725"/>
      <c r="L60" s="699"/>
      <c r="M60" s="724"/>
      <c r="N60" s="17"/>
      <c r="O60" s="17"/>
      <c r="P60" s="17"/>
      <c r="Q60" s="17"/>
      <c r="R60" s="17"/>
      <c r="S60" s="17"/>
      <c r="T60" s="17"/>
      <c r="U60" s="17"/>
      <c r="V60" s="17"/>
      <c r="W60" s="17"/>
      <c r="X60" s="17"/>
      <c r="Y60" s="17"/>
      <c r="Z60" s="17"/>
      <c r="AA60" s="17"/>
      <c r="AB60" s="17"/>
    </row>
    <row r="61" spans="1:30" ht="15.75" customHeight="1">
      <c r="A61" s="172"/>
      <c r="B61" s="154"/>
      <c r="C61" s="154"/>
      <c r="D61" s="154"/>
      <c r="E61" s="154"/>
      <c r="F61" s="154">
        <f>Thibats!$E61*Thibats!$C61</f>
        <v>0</v>
      </c>
      <c r="G61" s="154"/>
      <c r="H61" s="154"/>
      <c r="I61" s="217">
        <f t="shared" si="2"/>
        <v>0</v>
      </c>
      <c r="J61" s="147"/>
      <c r="K61" s="725"/>
      <c r="L61" s="699"/>
      <c r="M61" s="724"/>
      <c r="N61" s="17"/>
      <c r="O61" s="17"/>
      <c r="P61" s="17"/>
      <c r="Q61" s="17"/>
      <c r="R61" s="17"/>
      <c r="S61" s="17"/>
      <c r="T61" s="17"/>
      <c r="U61" s="17"/>
      <c r="V61" s="17"/>
      <c r="W61" s="17"/>
      <c r="X61" s="17"/>
      <c r="Y61" s="17"/>
      <c r="Z61" s="17"/>
      <c r="AA61" s="17"/>
      <c r="AB61" s="17"/>
    </row>
    <row r="62" spans="1:30" ht="15.75" customHeight="1">
      <c r="A62" s="172"/>
      <c r="B62" s="154"/>
      <c r="C62" s="154"/>
      <c r="D62" s="154"/>
      <c r="E62" s="154"/>
      <c r="F62" s="154">
        <f>Thibats!$E62*Thibats!$C62</f>
        <v>0</v>
      </c>
      <c r="G62" s="154"/>
      <c r="H62" s="154"/>
      <c r="I62" s="217">
        <f t="shared" si="2"/>
        <v>0</v>
      </c>
      <c r="J62" s="147"/>
      <c r="K62" s="725"/>
      <c r="L62" s="699"/>
      <c r="M62" s="724"/>
      <c r="N62" s="17"/>
      <c r="O62" s="17"/>
      <c r="P62" s="17"/>
      <c r="Q62" s="17"/>
      <c r="R62" s="17"/>
      <c r="S62" s="17"/>
      <c r="T62" s="17"/>
      <c r="U62" s="17"/>
      <c r="V62" s="17"/>
      <c r="W62" s="17"/>
      <c r="X62" s="17"/>
      <c r="Y62" s="17"/>
      <c r="Z62" s="17"/>
      <c r="AA62" s="17"/>
      <c r="AB62" s="17"/>
    </row>
    <row r="63" spans="1:30" ht="15.75" customHeight="1">
      <c r="A63" s="147"/>
      <c r="B63" s="154"/>
      <c r="C63" s="147"/>
      <c r="D63" s="147"/>
      <c r="E63" s="154"/>
      <c r="F63" s="154">
        <f>Thibats!$E63*Thibats!$C63</f>
        <v>0</v>
      </c>
      <c r="G63" s="147"/>
      <c r="H63" s="154"/>
      <c r="I63" s="217">
        <f t="shared" si="2"/>
        <v>0</v>
      </c>
      <c r="J63" s="147"/>
      <c r="K63" s="725"/>
      <c r="L63" s="699"/>
      <c r="M63" s="724"/>
      <c r="N63" s="17"/>
      <c r="O63" s="17"/>
      <c r="P63" s="17"/>
      <c r="Q63" s="17"/>
      <c r="R63" s="17"/>
      <c r="S63" s="17"/>
      <c r="T63" s="17"/>
      <c r="U63" s="17"/>
      <c r="V63" s="17"/>
      <c r="W63" s="17"/>
      <c r="X63" s="17"/>
      <c r="Y63" s="17"/>
      <c r="Z63" s="17"/>
      <c r="AA63" s="17"/>
      <c r="AB63" s="17"/>
    </row>
    <row r="64" spans="1:30" ht="15.75" customHeight="1">
      <c r="A64" s="147"/>
      <c r="B64" s="154"/>
      <c r="C64" s="147"/>
      <c r="D64" s="147"/>
      <c r="E64" s="154"/>
      <c r="F64" s="154">
        <f>Thibats!$E64*Thibats!$C64</f>
        <v>0</v>
      </c>
      <c r="G64" s="147"/>
      <c r="H64" s="154"/>
      <c r="I64" s="217">
        <f t="shared" si="2"/>
        <v>0</v>
      </c>
      <c r="J64" s="147"/>
      <c r="K64" s="725"/>
      <c r="L64" s="699"/>
      <c r="M64" s="724"/>
      <c r="N64" s="17"/>
      <c r="O64" s="17"/>
      <c r="P64" s="17"/>
      <c r="Q64" s="17"/>
      <c r="R64" s="17"/>
      <c r="S64" s="17"/>
      <c r="T64" s="17"/>
      <c r="U64" s="17"/>
      <c r="V64" s="17"/>
      <c r="W64" s="17"/>
      <c r="X64" s="17"/>
      <c r="Y64" s="17"/>
      <c r="Z64" s="17"/>
      <c r="AA64" s="17"/>
      <c r="AB64" s="17"/>
    </row>
    <row r="65" spans="1:30" ht="15.75" customHeight="1">
      <c r="A65" s="147"/>
      <c r="B65" s="154"/>
      <c r="C65" s="147"/>
      <c r="D65" s="147"/>
      <c r="E65" s="154"/>
      <c r="F65" s="154">
        <f>Thibats!$E65*Thibats!$C65</f>
        <v>0</v>
      </c>
      <c r="G65" s="147"/>
      <c r="H65" s="154"/>
      <c r="I65" s="217">
        <f t="shared" si="2"/>
        <v>0</v>
      </c>
      <c r="J65" s="147"/>
      <c r="K65" s="725"/>
      <c r="L65" s="699"/>
      <c r="M65" s="724"/>
      <c r="N65" s="17"/>
      <c r="O65" s="17"/>
      <c r="P65" s="17"/>
      <c r="Q65" s="17"/>
      <c r="R65" s="17"/>
      <c r="S65" s="17"/>
      <c r="T65" s="17"/>
      <c r="U65" s="17"/>
      <c r="V65" s="17"/>
      <c r="W65" s="17"/>
      <c r="X65" s="17"/>
      <c r="Y65" s="17"/>
      <c r="Z65" s="17"/>
      <c r="AA65" s="17"/>
      <c r="AB65" s="17"/>
    </row>
    <row r="66" spans="1:30" ht="15.75" customHeight="1">
      <c r="A66" s="218"/>
      <c r="B66" s="154"/>
      <c r="C66" s="577"/>
      <c r="D66" s="578"/>
      <c r="E66" s="579"/>
      <c r="F66" s="579">
        <f>Thibats!$E66*Thibats!$C66</f>
        <v>0</v>
      </c>
      <c r="G66" s="219"/>
      <c r="H66" s="219"/>
      <c r="I66" s="220">
        <f t="shared" si="2"/>
        <v>0</v>
      </c>
      <c r="J66" s="578"/>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72" t="s">
        <v>487</v>
      </c>
      <c r="B70" s="147" t="s">
        <v>70</v>
      </c>
      <c r="C70" s="147" t="s">
        <v>396</v>
      </c>
      <c r="D70" s="154">
        <v>2</v>
      </c>
      <c r="E70" s="155">
        <v>42</v>
      </c>
      <c r="F70" s="156">
        <f>Thibats!$D70*Thibats!$E70</f>
        <v>84</v>
      </c>
      <c r="G70" s="155">
        <v>1</v>
      </c>
      <c r="H70" s="173" t="str">
        <f>IF(Thibats!$B70= "","-",IF(Thibats!$B70= "External","Specify location tariff", "Campus buy-off"))</f>
        <v>Campus buy-off</v>
      </c>
      <c r="I70" s="173"/>
      <c r="J70" s="731"/>
      <c r="K70" s="699"/>
      <c r="L70" s="699"/>
      <c r="M70" s="699"/>
      <c r="N70" s="724"/>
      <c r="O70" s="732" t="s">
        <v>395</v>
      </c>
      <c r="P70" s="733"/>
      <c r="Q70" s="17"/>
      <c r="R70" s="17"/>
      <c r="S70" s="17"/>
      <c r="T70" s="17"/>
      <c r="U70" s="17"/>
      <c r="V70" s="17"/>
      <c r="W70" s="17"/>
      <c r="X70" s="17"/>
      <c r="Y70" s="17"/>
      <c r="Z70" s="17"/>
      <c r="AA70" s="17"/>
    </row>
    <row r="71" spans="1:30" ht="15.75" customHeight="1">
      <c r="A71" s="147" t="s">
        <v>1283</v>
      </c>
      <c r="B71" s="147" t="s">
        <v>70</v>
      </c>
      <c r="C71" s="147" t="s">
        <v>399</v>
      </c>
      <c r="D71" s="154">
        <v>2</v>
      </c>
      <c r="E71" s="155">
        <v>42</v>
      </c>
      <c r="F71" s="156">
        <f>Thibats!$D71*Thibats!$E71</f>
        <v>84</v>
      </c>
      <c r="G71" s="155">
        <v>3</v>
      </c>
      <c r="H71" s="173" t="str">
        <f>IF(Thibats!$B71= "","-",IF(Thibats!$B71= "External","Specify location tariff", "Campus buy-off"))</f>
        <v>Campus buy-off</v>
      </c>
      <c r="I71" s="173"/>
      <c r="J71" s="725"/>
      <c r="K71" s="699"/>
      <c r="L71" s="699"/>
      <c r="M71" s="699"/>
      <c r="N71" s="724"/>
      <c r="O71" s="725"/>
      <c r="P71" s="699"/>
      <c r="Q71" s="17"/>
      <c r="R71" s="17"/>
      <c r="S71" s="17"/>
      <c r="T71" s="17"/>
      <c r="U71" s="17"/>
      <c r="V71" s="17"/>
      <c r="W71" s="17"/>
      <c r="X71" s="17"/>
      <c r="Y71" s="17"/>
      <c r="Z71" s="17"/>
      <c r="AA71" s="17"/>
    </row>
    <row r="72" spans="1:30" ht="15.75" customHeight="1">
      <c r="A72" s="147"/>
      <c r="B72" s="147"/>
      <c r="C72" s="147"/>
      <c r="D72" s="154"/>
      <c r="E72" s="155"/>
      <c r="F72" s="156">
        <f>Thibats!$D72*Thibats!$E72</f>
        <v>0</v>
      </c>
      <c r="G72" s="155"/>
      <c r="H72" s="173" t="str">
        <f>IF(Thibats!$B72= "","-",IF(Thibats!$B72= "External","Specify location tariff", "Campus buy-off"))</f>
        <v>-</v>
      </c>
      <c r="I72" s="173"/>
      <c r="J72" s="725"/>
      <c r="K72" s="699"/>
      <c r="L72" s="699"/>
      <c r="M72" s="699"/>
      <c r="N72" s="724"/>
      <c r="O72" s="725"/>
      <c r="P72" s="699"/>
      <c r="Q72" s="17"/>
      <c r="R72" s="17"/>
      <c r="S72" s="17"/>
      <c r="T72" s="17"/>
      <c r="U72" s="17"/>
      <c r="V72" s="17"/>
      <c r="W72" s="17"/>
      <c r="X72" s="17"/>
      <c r="Y72" s="17"/>
      <c r="Z72" s="17"/>
      <c r="AA72" s="17"/>
    </row>
    <row r="73" spans="1:30" ht="15.75" customHeight="1">
      <c r="A73" s="172"/>
      <c r="B73" s="147"/>
      <c r="C73" s="147"/>
      <c r="D73" s="154"/>
      <c r="E73" s="155"/>
      <c r="F73" s="156">
        <f>Thibats!$D73*Thibats!$E73</f>
        <v>0</v>
      </c>
      <c r="G73" s="155"/>
      <c r="H73" s="173" t="str">
        <f>IF(Thibats!$B73= "","-",IF(Thibats!$B73= "External","Specify location tariff", "Campus buy-off"))</f>
        <v>-</v>
      </c>
      <c r="I73" s="173"/>
      <c r="J73" s="725"/>
      <c r="K73" s="699"/>
      <c r="L73" s="699"/>
      <c r="M73" s="699"/>
      <c r="N73" s="724"/>
      <c r="O73" s="725"/>
      <c r="P73" s="699"/>
      <c r="Q73" s="17"/>
      <c r="R73" s="17"/>
      <c r="S73" s="17"/>
      <c r="T73" s="17"/>
      <c r="U73" s="17"/>
      <c r="V73" s="17"/>
      <c r="W73" s="17"/>
      <c r="X73" s="17"/>
      <c r="Y73" s="17"/>
      <c r="Z73" s="17"/>
      <c r="AA73" s="17"/>
    </row>
    <row r="74" spans="1:30" ht="15.75" customHeight="1">
      <c r="A74" s="147"/>
      <c r="B74" s="147"/>
      <c r="C74" s="147"/>
      <c r="D74" s="154"/>
      <c r="E74" s="155"/>
      <c r="F74" s="156">
        <f>Thibats!$D74*Thibats!$E74</f>
        <v>0</v>
      </c>
      <c r="G74" s="155"/>
      <c r="H74" s="173" t="str">
        <f>IF(Thibats!$B74= "","-",IF(Thibats!$B74= "External","Specify location tariff", "Campus buy-off"))</f>
        <v>-</v>
      </c>
      <c r="I74" s="173"/>
      <c r="J74" s="725"/>
      <c r="K74" s="699"/>
      <c r="L74" s="699"/>
      <c r="M74" s="699"/>
      <c r="N74" s="724"/>
      <c r="O74" s="725"/>
      <c r="P74" s="699"/>
      <c r="Q74" s="17"/>
      <c r="R74" s="17"/>
      <c r="S74" s="17"/>
      <c r="T74" s="17"/>
      <c r="U74" s="17"/>
      <c r="V74" s="17"/>
      <c r="W74" s="17"/>
      <c r="X74" s="17"/>
      <c r="Y74" s="17"/>
      <c r="Z74" s="17"/>
      <c r="AA74" s="17"/>
    </row>
    <row r="75" spans="1:30" ht="15.75" customHeight="1">
      <c r="A75" s="172"/>
      <c r="B75" s="147"/>
      <c r="C75" s="147"/>
      <c r="D75" s="154"/>
      <c r="E75" s="155"/>
      <c r="F75" s="156">
        <f>Thibats!$D75*Thibats!$E75</f>
        <v>0</v>
      </c>
      <c r="G75" s="155"/>
      <c r="H75" s="173" t="str">
        <f>IF(Thibats!$B75= "","-",IF(Thibats!$B75= "External","Specify location tariff", "Campus buy-off"))</f>
        <v>-</v>
      </c>
      <c r="I75" s="173"/>
      <c r="J75" s="725"/>
      <c r="K75" s="699"/>
      <c r="L75" s="699"/>
      <c r="M75" s="699"/>
      <c r="N75" s="724"/>
      <c r="O75" s="725"/>
      <c r="P75" s="699"/>
      <c r="Q75" s="17"/>
      <c r="R75" s="17"/>
      <c r="S75" s="17"/>
      <c r="T75" s="17"/>
      <c r="U75" s="17"/>
      <c r="V75" s="17"/>
      <c r="W75" s="17"/>
      <c r="X75" s="17"/>
      <c r="Y75" s="17"/>
      <c r="Z75" s="17"/>
      <c r="AA75" s="17"/>
    </row>
    <row r="76" spans="1:30" ht="15.75" customHeight="1">
      <c r="A76" s="147"/>
      <c r="B76" s="147"/>
      <c r="C76" s="147"/>
      <c r="D76" s="154"/>
      <c r="E76" s="155"/>
      <c r="F76" s="156">
        <f>Thibats!$D76*Thibats!$E76</f>
        <v>0</v>
      </c>
      <c r="G76" s="155"/>
      <c r="H76" s="173" t="str">
        <f>IF(Thibats!$B76= "","-",IF(Thibats!$B76= "External","Specify location tariff", "Campus buy-off"))</f>
        <v>-</v>
      </c>
      <c r="I76" s="173"/>
      <c r="J76" s="725"/>
      <c r="K76" s="699"/>
      <c r="L76" s="699"/>
      <c r="M76" s="699"/>
      <c r="N76" s="724"/>
      <c r="O76" s="725"/>
      <c r="P76" s="699"/>
      <c r="Q76" s="17"/>
      <c r="R76" s="17"/>
      <c r="S76" s="17"/>
      <c r="T76" s="17"/>
      <c r="U76" s="17"/>
      <c r="V76" s="17"/>
      <c r="W76" s="17"/>
      <c r="X76" s="17"/>
      <c r="Y76" s="17"/>
      <c r="Z76" s="17"/>
      <c r="AA76" s="17"/>
    </row>
    <row r="77" spans="1:30" ht="15.75" customHeight="1">
      <c r="A77" s="172"/>
      <c r="B77" s="147"/>
      <c r="C77" s="147"/>
      <c r="D77" s="154"/>
      <c r="E77" s="155"/>
      <c r="F77" s="156">
        <f>Thibats!$D77*Thibats!$E77</f>
        <v>0</v>
      </c>
      <c r="G77" s="155"/>
      <c r="H77" s="173" t="str">
        <f>IF(Thibats!$B77= "","-",IF(Thibats!$B77= "External","Specify location tariff", "Campus buy-off"))</f>
        <v>-</v>
      </c>
      <c r="I77" s="173"/>
      <c r="J77" s="725"/>
      <c r="K77" s="699"/>
      <c r="L77" s="699"/>
      <c r="M77" s="699"/>
      <c r="N77" s="724"/>
      <c r="O77" s="725"/>
      <c r="P77" s="699"/>
      <c r="Q77" s="17"/>
      <c r="R77" s="17"/>
      <c r="S77" s="17"/>
      <c r="T77" s="17"/>
      <c r="U77" s="17"/>
      <c r="V77" s="17"/>
      <c r="W77" s="17"/>
      <c r="X77" s="17"/>
      <c r="Y77" s="17"/>
      <c r="Z77" s="17"/>
      <c r="AA77" s="17"/>
    </row>
    <row r="78" spans="1:30" ht="15.75" customHeight="1">
      <c r="A78" s="147"/>
      <c r="B78" s="147"/>
      <c r="C78" s="147"/>
      <c r="D78" s="154"/>
      <c r="E78" s="155"/>
      <c r="F78" s="156">
        <f>Thibats!$D78*Thibats!$E78</f>
        <v>0</v>
      </c>
      <c r="G78" s="155"/>
      <c r="H78" s="173" t="str">
        <f>IF(Thibats!$B78= "","-",IF(Thibats!$B78= "External","Specify location tariff", "Campus buy-off"))</f>
        <v>-</v>
      </c>
      <c r="I78" s="173"/>
      <c r="J78" s="725"/>
      <c r="K78" s="699"/>
      <c r="L78" s="699"/>
      <c r="M78" s="699"/>
      <c r="N78" s="724"/>
      <c r="O78" s="725"/>
      <c r="P78" s="699"/>
      <c r="Q78" s="17"/>
      <c r="R78" s="17"/>
      <c r="S78" s="17"/>
      <c r="T78" s="17"/>
      <c r="U78" s="17"/>
      <c r="V78" s="17"/>
      <c r="W78" s="17"/>
      <c r="X78" s="17"/>
      <c r="Y78" s="17"/>
      <c r="Z78" s="17"/>
      <c r="AA78" s="17"/>
    </row>
    <row r="79" spans="1:30" ht="15.75" customHeight="1">
      <c r="A79" s="147"/>
      <c r="B79" s="147"/>
      <c r="C79" s="147"/>
      <c r="D79" s="154"/>
      <c r="E79" s="155"/>
      <c r="F79" s="156">
        <f>Thibats!$D79*Thibats!$E79</f>
        <v>0</v>
      </c>
      <c r="G79" s="155"/>
      <c r="H79" s="173" t="str">
        <f>IF(Thibats!$B79= "","-",IF(Thibats!$B79= "External","Specify location tariff", "Campus buy-off"))</f>
        <v>-</v>
      </c>
      <c r="I79" s="173"/>
      <c r="J79" s="725"/>
      <c r="K79" s="699"/>
      <c r="L79" s="699"/>
      <c r="M79" s="699"/>
      <c r="N79" s="724"/>
      <c r="O79" s="725"/>
      <c r="P79" s="699"/>
      <c r="Q79" s="17"/>
      <c r="R79" s="17"/>
      <c r="S79" s="17"/>
      <c r="T79" s="17"/>
      <c r="U79" s="17"/>
      <c r="V79" s="17"/>
      <c r="W79" s="17"/>
      <c r="X79" s="17"/>
      <c r="Y79" s="17"/>
      <c r="Z79" s="17"/>
      <c r="AA79" s="17"/>
    </row>
    <row r="80" spans="1:30" ht="15.75" customHeight="1">
      <c r="A80" s="147"/>
      <c r="B80" s="147"/>
      <c r="C80" s="147"/>
      <c r="D80" s="154"/>
      <c r="E80" s="155"/>
      <c r="F80" s="156">
        <f>Thibats!$D80*Thibats!$E80</f>
        <v>0</v>
      </c>
      <c r="G80" s="155"/>
      <c r="H80" s="173" t="str">
        <f>IF(Thibats!$B80= "","-",IF(Thibats!$B80= "External","Specify location tariff", "Campus buy-off"))</f>
        <v>-</v>
      </c>
      <c r="I80" s="173"/>
      <c r="J80" s="725"/>
      <c r="K80" s="699"/>
      <c r="L80" s="699"/>
      <c r="M80" s="699"/>
      <c r="N80" s="724"/>
      <c r="O80" s="725"/>
      <c r="P80" s="699"/>
      <c r="Q80" s="17"/>
      <c r="R80" s="17"/>
      <c r="S80" s="17"/>
      <c r="T80" s="17"/>
      <c r="U80" s="17"/>
      <c r="V80" s="17"/>
      <c r="W80" s="17"/>
      <c r="X80" s="17"/>
      <c r="Y80" s="17"/>
      <c r="Z80" s="17"/>
      <c r="AA80" s="17"/>
    </row>
    <row r="81" spans="1:30" ht="15.75" customHeight="1">
      <c r="A81" s="147"/>
      <c r="B81" s="147"/>
      <c r="C81" s="147"/>
      <c r="D81" s="154"/>
      <c r="E81" s="155"/>
      <c r="F81" s="156">
        <f>Thibats!$D81*Thibats!$E81</f>
        <v>0</v>
      </c>
      <c r="G81" s="155"/>
      <c r="H81" s="173" t="str">
        <f>IF(Thibats!$B81= "","-",IF(Thibats!$B81= "External","Specify location tariff", "Campus buy-off"))</f>
        <v>-</v>
      </c>
      <c r="I81" s="173"/>
      <c r="J81" s="725"/>
      <c r="K81" s="699"/>
      <c r="L81" s="699"/>
      <c r="M81" s="699"/>
      <c r="N81" s="724"/>
      <c r="O81" s="725"/>
      <c r="P81" s="699"/>
      <c r="Q81" s="17"/>
      <c r="R81" s="17"/>
      <c r="S81" s="17"/>
      <c r="T81" s="17"/>
      <c r="U81" s="17"/>
      <c r="V81" s="17"/>
      <c r="W81" s="17"/>
      <c r="X81" s="17"/>
      <c r="Y81" s="17"/>
      <c r="Z81" s="17"/>
      <c r="AA81" s="17"/>
    </row>
    <row r="82" spans="1:30" ht="15.75" customHeight="1">
      <c r="A82" s="147"/>
      <c r="B82" s="147"/>
      <c r="C82" s="147"/>
      <c r="D82" s="154"/>
      <c r="E82" s="155"/>
      <c r="F82" s="156">
        <f>Thibats!$D82*Thibats!$E82</f>
        <v>0</v>
      </c>
      <c r="G82" s="155"/>
      <c r="H82" s="173" t="str">
        <f>IF(Thibats!$B82= "","-",IF(Thibats!$B82= "External","Specify location tariff", "Campus buy-off"))</f>
        <v>-</v>
      </c>
      <c r="I82" s="173"/>
      <c r="J82" s="725"/>
      <c r="K82" s="699"/>
      <c r="L82" s="699"/>
      <c r="M82" s="699"/>
      <c r="N82" s="724"/>
      <c r="O82" s="725"/>
      <c r="P82" s="699"/>
      <c r="Q82" s="17"/>
      <c r="R82" s="17"/>
      <c r="S82" s="17"/>
      <c r="T82" s="17"/>
      <c r="U82" s="17"/>
      <c r="V82" s="17"/>
      <c r="W82" s="17"/>
      <c r="X82" s="17"/>
      <c r="Y82" s="17"/>
      <c r="Z82" s="17"/>
      <c r="AA82" s="17"/>
    </row>
    <row r="83" spans="1:30" ht="15.75" customHeight="1">
      <c r="A83" s="147"/>
      <c r="B83" s="147"/>
      <c r="C83" s="147"/>
      <c r="D83" s="154"/>
      <c r="E83" s="155"/>
      <c r="F83" s="156">
        <f>Thibats!$D83*Thibats!$E83</f>
        <v>0</v>
      </c>
      <c r="G83" s="155"/>
      <c r="H83" s="173" t="str">
        <f>IF(Thibats!$B83= "","-",IF(Thibats!$B83= "External","Specify location tariff", "Campus buy-off"))</f>
        <v>-</v>
      </c>
      <c r="I83" s="173"/>
      <c r="J83" s="725"/>
      <c r="K83" s="699"/>
      <c r="L83" s="699"/>
      <c r="M83" s="699"/>
      <c r="N83" s="724"/>
      <c r="O83" s="725"/>
      <c r="P83" s="699"/>
      <c r="Q83" s="17"/>
      <c r="R83" s="17"/>
      <c r="S83" s="17"/>
      <c r="T83" s="17"/>
      <c r="U83" s="17"/>
      <c r="V83" s="17"/>
      <c r="W83" s="17"/>
      <c r="X83" s="17"/>
      <c r="Y83" s="17"/>
      <c r="Z83" s="17"/>
      <c r="AA83" s="17"/>
    </row>
    <row r="84" spans="1:30" ht="15.75" customHeight="1">
      <c r="A84" s="147"/>
      <c r="B84" s="147"/>
      <c r="C84" s="147"/>
      <c r="D84" s="154"/>
      <c r="E84" s="155"/>
      <c r="F84" s="156">
        <f>Thibats!$D84*Thibats!$E84</f>
        <v>0</v>
      </c>
      <c r="G84" s="155"/>
      <c r="H84" s="173" t="str">
        <f>IF(Thibats!$B84= "","-",IF(Thibats!$B84= "External","Specify location tariff", "Campus buy-off"))</f>
        <v>-</v>
      </c>
      <c r="I84" s="173"/>
      <c r="J84" s="725"/>
      <c r="K84" s="699"/>
      <c r="L84" s="699"/>
      <c r="M84" s="699"/>
      <c r="N84" s="724"/>
      <c r="O84" s="725"/>
      <c r="P84" s="699"/>
      <c r="Q84" s="17"/>
      <c r="R84" s="17"/>
      <c r="S84" s="17"/>
      <c r="T84" s="17"/>
      <c r="U84" s="17"/>
      <c r="V84" s="17"/>
      <c r="W84" s="17"/>
      <c r="X84" s="17"/>
      <c r="Y84" s="17"/>
      <c r="Z84" s="17"/>
      <c r="AA84" s="17"/>
    </row>
    <row r="85" spans="1:30" ht="15.75" customHeight="1">
      <c r="A85" s="218"/>
      <c r="B85" s="147"/>
      <c r="C85" s="578"/>
      <c r="D85" s="579"/>
      <c r="E85" s="577"/>
      <c r="F85" s="582">
        <f>Thibats!$D85*Thibats!$E85</f>
        <v>0</v>
      </c>
      <c r="G85" s="577"/>
      <c r="H85" s="578" t="str">
        <f>IF(Thibats!$B85= "","-",IF(Thibats!$B85= "External","Specify location tariff", "Campus buy-off"))</f>
        <v>-</v>
      </c>
      <c r="I85" s="583"/>
      <c r="J85" s="726"/>
      <c r="K85" s="717"/>
      <c r="L85" s="717"/>
      <c r="M85" s="717"/>
      <c r="N85" s="727"/>
      <c r="O85" s="725"/>
      <c r="P85" s="699"/>
      <c r="Q85" s="17"/>
      <c r="R85" s="17"/>
      <c r="S85" s="17"/>
      <c r="T85" s="17"/>
      <c r="U85" s="17"/>
      <c r="V85" s="17"/>
      <c r="W85" s="17"/>
      <c r="X85" s="17"/>
      <c r="Y85" s="17"/>
      <c r="Z85" s="17"/>
      <c r="AA85" s="17"/>
    </row>
    <row r="86" spans="1:30" ht="15.75" customHeight="1">
      <c r="A86" s="16"/>
      <c r="B86" s="17"/>
      <c r="C86" s="17"/>
      <c r="D86" s="17"/>
      <c r="E86" s="17"/>
      <c r="F86" s="17"/>
      <c r="G86" s="17"/>
      <c r="H86" s="17"/>
      <c r="I86" s="17"/>
      <c r="J86" s="17"/>
      <c r="K86" s="17"/>
      <c r="L86" s="17"/>
      <c r="M86" s="17"/>
      <c r="N86" s="17"/>
      <c r="O86" s="17">
        <v>0</v>
      </c>
      <c r="P86" s="17"/>
      <c r="Q86" s="17"/>
      <c r="R86" s="17"/>
      <c r="S86" s="17"/>
      <c r="T86" s="17"/>
      <c r="U86" s="17"/>
      <c r="V86" s="17"/>
      <c r="W86" s="17"/>
      <c r="X86" s="17"/>
      <c r="Y86" s="17"/>
      <c r="Z86" s="17"/>
      <c r="AA86" s="17"/>
      <c r="AB86" s="17"/>
      <c r="AC86" s="17"/>
      <c r="AD86" s="17"/>
    </row>
    <row r="87" spans="1:30" ht="15.75" customHeight="1">
      <c r="A87" s="16"/>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560" t="s">
        <v>404</v>
      </c>
      <c r="B88" s="17"/>
      <c r="C88" s="180"/>
      <c r="D88" s="85"/>
      <c r="E88" s="85"/>
      <c r="F88" s="85"/>
      <c r="G88" s="85"/>
      <c r="H88" s="85"/>
      <c r="I88" s="85"/>
      <c r="J88" s="85"/>
      <c r="K88" s="85"/>
      <c r="L88" s="181"/>
      <c r="M88" s="169"/>
      <c r="N88" s="17"/>
      <c r="O88" s="17"/>
      <c r="P88" s="17"/>
      <c r="Q88" s="17"/>
      <c r="R88" s="17"/>
      <c r="S88" s="17"/>
      <c r="T88" s="17"/>
      <c r="U88" s="17"/>
      <c r="V88" s="17"/>
      <c r="W88" s="17"/>
      <c r="X88" s="17"/>
      <c r="Y88" s="17"/>
      <c r="Z88" s="17"/>
      <c r="AA88" s="17"/>
      <c r="AB88" s="17"/>
      <c r="AC88" s="17"/>
      <c r="AD88" s="17"/>
    </row>
    <row r="89" spans="1:30" ht="15" customHeight="1">
      <c r="A89" s="16" t="s">
        <v>405</v>
      </c>
      <c r="B89" s="16" t="s">
        <v>406</v>
      </c>
      <c r="C89" s="16" t="s">
        <v>407</v>
      </c>
      <c r="D89" s="16" t="s">
        <v>408</v>
      </c>
      <c r="E89" s="16" t="s">
        <v>409</v>
      </c>
      <c r="F89" s="16" t="s">
        <v>410</v>
      </c>
      <c r="G89" s="16" t="s">
        <v>389</v>
      </c>
      <c r="H89" s="714" t="s">
        <v>390</v>
      </c>
      <c r="I89" s="715"/>
      <c r="J89" s="712" t="s">
        <v>322</v>
      </c>
      <c r="K89" s="713"/>
      <c r="L89" s="17"/>
      <c r="M89" s="17"/>
      <c r="N89" s="17"/>
      <c r="O89" s="17"/>
      <c r="P89" s="163"/>
      <c r="Q89" s="16"/>
      <c r="R89" s="17"/>
      <c r="S89" s="182"/>
      <c r="T89" s="17"/>
      <c r="U89" s="17"/>
      <c r="V89" s="17"/>
      <c r="W89" s="20">
        <f>SUM(F90:F103)</f>
        <v>240.29999999999998</v>
      </c>
      <c r="X89" s="17"/>
      <c r="Y89" s="17"/>
      <c r="Z89" s="17"/>
      <c r="AA89" s="17"/>
      <c r="AB89" s="17"/>
    </row>
    <row r="90" spans="1:30" ht="14.25" customHeight="1">
      <c r="A90" s="183" t="s">
        <v>1771</v>
      </c>
      <c r="B90" s="183" t="s">
        <v>508</v>
      </c>
      <c r="C90" s="186">
        <v>134.69999999999999</v>
      </c>
      <c r="D90" s="234">
        <v>1</v>
      </c>
      <c r="E90" s="185">
        <v>300</v>
      </c>
      <c r="F90" s="186">
        <v>134.69999999999999</v>
      </c>
      <c r="G90" s="179" t="s">
        <v>1772</v>
      </c>
      <c r="H90" s="716" t="s">
        <v>1773</v>
      </c>
      <c r="I90" s="699"/>
      <c r="J90" s="718" t="s">
        <v>413</v>
      </c>
      <c r="K90" s="713"/>
      <c r="L90" s="17"/>
      <c r="M90" s="17"/>
      <c r="N90" s="17"/>
      <c r="O90" s="17"/>
      <c r="P90" s="17"/>
      <c r="Q90" s="187"/>
      <c r="R90" s="17"/>
      <c r="S90" s="17"/>
      <c r="T90" s="17"/>
      <c r="U90" s="17"/>
      <c r="V90" s="17"/>
      <c r="W90" s="17"/>
      <c r="X90" s="17"/>
      <c r="Y90" s="17"/>
      <c r="Z90" s="17"/>
      <c r="AA90" s="17"/>
      <c r="AB90" s="17"/>
    </row>
    <row r="91" spans="1:30" ht="15.75" customHeight="1">
      <c r="A91" s="183" t="s">
        <v>1774</v>
      </c>
      <c r="B91" s="183" t="s">
        <v>508</v>
      </c>
      <c r="C91" s="186">
        <v>35.700000000000003</v>
      </c>
      <c r="D91" s="234">
        <v>1</v>
      </c>
      <c r="E91" s="185">
        <v>30</v>
      </c>
      <c r="F91" s="186">
        <v>35.700000000000003</v>
      </c>
      <c r="G91" s="179" t="s">
        <v>1775</v>
      </c>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83" t="s">
        <v>1776</v>
      </c>
      <c r="B92" s="183" t="s">
        <v>508</v>
      </c>
      <c r="C92" s="186">
        <v>419.4</v>
      </c>
      <c r="D92" s="234">
        <v>6</v>
      </c>
      <c r="E92" s="185">
        <v>6</v>
      </c>
      <c r="F92" s="186">
        <v>69.900000000000006</v>
      </c>
      <c r="G92" s="179" t="s">
        <v>1777</v>
      </c>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7"/>
      <c r="B93" s="17"/>
      <c r="C93" s="189">
        <v>0</v>
      </c>
      <c r="D93" s="179"/>
      <c r="E93" s="151"/>
      <c r="F93" s="189">
        <v>0</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7"/>
      <c r="B94" s="17"/>
      <c r="C94" s="189">
        <v>0</v>
      </c>
      <c r="D94" s="179"/>
      <c r="E94" s="151"/>
      <c r="F94" s="189">
        <v>0</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7"/>
      <c r="B95" s="17"/>
      <c r="C95" s="189">
        <v>0</v>
      </c>
      <c r="D95" s="179"/>
      <c r="E95" s="151"/>
      <c r="F95" s="189">
        <v>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v>0</v>
      </c>
      <c r="D96" s="179"/>
      <c r="E96" s="151"/>
      <c r="F96" s="189">
        <v>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7"/>
      <c r="B97" s="17"/>
      <c r="C97" s="189">
        <v>0</v>
      </c>
      <c r="D97" s="179"/>
      <c r="E97" s="151"/>
      <c r="F97" s="189">
        <v>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v>0</v>
      </c>
      <c r="D98" s="179"/>
      <c r="E98" s="151"/>
      <c r="F98" s="189">
        <v>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717"/>
      <c r="I103" s="717"/>
      <c r="J103" s="721"/>
      <c r="K103" s="722"/>
      <c r="L103" s="17"/>
      <c r="M103" s="17"/>
      <c r="N103" s="17"/>
      <c r="O103" s="17"/>
      <c r="P103" s="17"/>
      <c r="Q103" s="17"/>
      <c r="R103" s="17"/>
      <c r="S103" s="17"/>
      <c r="T103" s="17"/>
      <c r="U103" s="17"/>
      <c r="V103" s="17"/>
      <c r="W103" s="17"/>
      <c r="X103" s="17"/>
      <c r="Y103" s="17"/>
      <c r="Z103" s="17"/>
      <c r="AA103" s="17"/>
      <c r="AB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6"/>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711"/>
      <c r="C113" s="699"/>
      <c r="D113" s="699"/>
      <c r="E113" s="699"/>
      <c r="F113" s="699"/>
      <c r="G113" s="699"/>
      <c r="H113" s="699"/>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5"/>
    <mergeCell ref="O70:P85"/>
    <mergeCell ref="J89:K89"/>
    <mergeCell ref="H89:I89"/>
    <mergeCell ref="H90:I103"/>
    <mergeCell ref="J90:K103"/>
    <mergeCell ref="B113:H113"/>
    <mergeCell ref="P113:R113"/>
    <mergeCell ref="P114:R114"/>
    <mergeCell ref="P115:R115"/>
    <mergeCell ref="M122:O122"/>
    <mergeCell ref="M123:O123"/>
    <mergeCell ref="M121:O121"/>
    <mergeCell ref="M124:O124"/>
    <mergeCell ref="M125:O125"/>
    <mergeCell ref="M126:O126"/>
    <mergeCell ref="M127:O127"/>
    <mergeCell ref="M153:O153"/>
    <mergeCell ref="M145:O145"/>
    <mergeCell ref="M146:O146"/>
    <mergeCell ref="M147:O147"/>
    <mergeCell ref="M156:O156"/>
    <mergeCell ref="M148:O148"/>
    <mergeCell ref="M149:O149"/>
    <mergeCell ref="M150:O150"/>
    <mergeCell ref="B153:C153"/>
    <mergeCell ref="B154:C154"/>
    <mergeCell ref="B155:C155"/>
    <mergeCell ref="B156:C156"/>
    <mergeCell ref="M154:O154"/>
    <mergeCell ref="M155:O155"/>
    <mergeCell ref="B160:C160"/>
    <mergeCell ref="B161:C161"/>
    <mergeCell ref="B162:C162"/>
    <mergeCell ref="B163:C163"/>
    <mergeCell ref="B164:C164"/>
    <mergeCell ref="B165:C165"/>
    <mergeCell ref="B166:C166"/>
    <mergeCell ref="B167:C167"/>
    <mergeCell ref="M161:O161"/>
    <mergeCell ref="M162:O162"/>
    <mergeCell ref="M163:O163"/>
    <mergeCell ref="M164:O164"/>
    <mergeCell ref="M165:O165"/>
    <mergeCell ref="M166:O166"/>
    <mergeCell ref="M167:O167"/>
    <mergeCell ref="B157:C157"/>
    <mergeCell ref="M157:O157"/>
    <mergeCell ref="B158:C158"/>
    <mergeCell ref="M158:O158"/>
    <mergeCell ref="B159:C159"/>
    <mergeCell ref="M159:O159"/>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P136:T136"/>
    <mergeCell ref="P137:T150"/>
    <mergeCell ref="P153:T153"/>
    <mergeCell ref="P154:T167"/>
    <mergeCell ref="P116:R116"/>
    <mergeCell ref="P117:R117"/>
    <mergeCell ref="P118:R118"/>
    <mergeCell ref="P119:R119"/>
    <mergeCell ref="P121:T121"/>
    <mergeCell ref="P122:T133"/>
  </mergeCells>
  <conditionalFormatting sqref="I54:I65">
    <cfRule type="containsText" dxfId="11" priority="1" operator="containsText" text="5">
      <formula>NOT(ISERROR(SEARCH(("5"),(I54))))</formula>
    </cfRule>
    <cfRule type="containsText" dxfId="10" priority="2" operator="containsText" text="42">
      <formula>NOT(ISERROR(SEARCH(("42"),(I54))))</formula>
    </cfRule>
    <cfRule type="containsText" dxfId="9" priority="3" operator="containsText" text="Please fill in">
      <formula>NOT(ISERROR(SEARCH(("Please fill in"),(I54))))</formula>
    </cfRule>
  </conditionalFormatting>
  <dataValidations count="4">
    <dataValidation type="list" allowBlank="1" showErrorMessage="1" sqref="B70:B85" xr:uid="{00000000-0002-0000-2200-000001000000}">
      <formula1>Thibats!LocationNames</formula1>
    </dataValidation>
    <dataValidation type="list" allowBlank="1" showErrorMessage="1" sqref="B9" xr:uid="{00000000-0002-0000-2200-000002000000}">
      <formula1>"yes,no"</formula1>
    </dataValidation>
    <dataValidation type="list" allowBlank="1" sqref="G45:G49" xr:uid="{00000000-0002-0000-2200-000003000000}">
      <formula1>"yes,no"</formula1>
    </dataValidation>
    <dataValidation type="list" allowBlank="1" showErrorMessage="1" sqref="D45:D49 H54:H66" xr:uid="{00000000-0002-0000-2200-000004000000}">
      <formula1>Thibats!TypesOfTrainers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200-000000000000}">
          <x14:formula1>
            <xm:f>Constants!$H$6:$H$12</xm:f>
          </x14:formula1>
          <xm:sqref>B54:B66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F1000"/>
  <sheetViews>
    <sheetView topLeftCell="B4" workbookViewId="0">
      <selection activeCell="J16" sqref="J16"/>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54"/>
      <c r="B1" s="690"/>
      <c r="C1" s="691"/>
      <c r="D1" s="17"/>
      <c r="E1" s="755" t="s">
        <v>173</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1044</v>
      </c>
      <c r="C2" s="102"/>
      <c r="D2" s="17"/>
      <c r="E2" s="103" t="s">
        <v>1045</v>
      </c>
      <c r="F2" s="528" t="s">
        <v>1778</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534" t="s">
        <v>297</v>
      </c>
      <c r="B3" s="584" t="s">
        <v>1046</v>
      </c>
      <c r="C3" s="536"/>
      <c r="D3" s="17"/>
      <c r="E3" s="537" t="s">
        <v>1047</v>
      </c>
      <c r="F3" s="687">
        <v>45453</v>
      </c>
      <c r="G3" s="539"/>
      <c r="H3" s="540"/>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137</v>
      </c>
      <c r="C7" s="17" t="s">
        <v>1779</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3482.3568934645737</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SUM(IF(ISBLANK(TSAC!$A$37:$A$45),0,1))</f>
        <v>8</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SUM(TSAC!$B$37:$B$45)</f>
        <v>82</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TSAC!LocationNames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(SUM(IF(TSAC!$D$49:$D$53="PT",(TSAC!$F$49:$F$53)/1.5+IF(TSAC!$G$49:$G$53="yes",1)))+SUM(IF(TSAC!$D$49:$D$53="Extern",(TSAC!$F$49:$F$53)/1.5+IF(TSAC!$G$49:$G$53="yes",1)))+SUM(IF(TSAC!$D$49:$D$53="PT-ZZP",(TSAC!$F$49:$F$53)/1.5+IF(TSAC!$G$49:$G$53="yes",1))))*Constants!B10</f>
        <v>666.66666666666663</v>
      </c>
      <c r="N14" s="18"/>
      <c r="O14" s="18"/>
      <c r="P14" s="18"/>
      <c r="Q14" s="18"/>
      <c r="R14" s="17"/>
      <c r="S14" s="18"/>
      <c r="T14" s="18"/>
      <c r="U14" s="18"/>
      <c r="V14" s="18"/>
      <c r="W14" s="18"/>
      <c r="X14" s="18"/>
      <c r="Y14" s="18"/>
      <c r="Z14" s="18"/>
      <c r="AA14" s="18"/>
      <c r="AB14" s="18"/>
      <c r="AC14" s="18"/>
      <c r="AD14" s="17">
        <f t="shared" ref="AD14:BF14" si="0">SUMIF($B$73:$B$87,AD12,$F$73:$F$87)</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411</v>
      </c>
      <c r="AN14" s="17">
        <f t="shared" si="0"/>
        <v>258</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23">
        <f>SUMIFS(TSAC!$F$58:$F$69,TSAC!$B$58:$B$69, B$14,TSAC!$H$58:$H$69,$A15)*(1+Constants!$B$7)</f>
        <v>0</v>
      </c>
      <c r="C15" s="23">
        <f>SUMIFS(TSAC!$F$58:$F$69,TSAC!$B$58:$B$69, C$14,TSAC!$H$58:$H$69,$A15)</f>
        <v>0</v>
      </c>
      <c r="D15" s="23">
        <f>SUMIFS(TSAC!$F$58:$F$69,TSAC!$B$58:$B$69, D$14,TSAC!$H$58:$H$69,$A15)*(1+Constants!$B$7)</f>
        <v>0</v>
      </c>
      <c r="E15" s="23">
        <f>SUMIFS(TSAC!$F$58:$F$69,TSAC!$B$58:$B$69, E$14,TSAC!$H$58:$H$69,$A15)*(1+Constants!$B$7)</f>
        <v>0</v>
      </c>
      <c r="F15" s="23">
        <f>SUMIFS(TSAC!$F$58:$F$69,TSAC!$B$58:$B$69, F$14,TSAC!$H$58:$H$69,$A15)*(1+Constants!$B$7)</f>
        <v>0</v>
      </c>
      <c r="G15" s="117" t="s">
        <v>319</v>
      </c>
      <c r="H15" s="17">
        <f>SUMIF(TSAC!$B$73:$B$88,"&lt;&gt;External",TSAC!$F$73:$F$88)</f>
        <v>769</v>
      </c>
      <c r="I15" s="118">
        <f>SUMIF(TSAC!$B$73:$B$88,"External",TSAC!$F$73:$F$88)</f>
        <v>0</v>
      </c>
      <c r="J15" s="119">
        <f>SUM(TSAC!$F$94:$F$140)</f>
        <v>4875.53</v>
      </c>
      <c r="K15" s="270">
        <f>IF(OR(ISBLANK(B7),ISBLANK(B9)), "ERROR",(MAX(MIN(J19*J16,B7*Constants!B14),0)*Constants!B15)+MAX(MIN(J20*J16,B7*Constants!B14),0)*Constants!B16)</f>
        <v>2059.8397732020926</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10275</v>
      </c>
      <c r="AN15" s="20">
        <f t="shared" si="1"/>
        <v>10320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23">
        <f>SUMIFS(TSAC!$F$58:$F$69,TSAC!$B$58:$B$69, B$14,TSAC!$H$58:$H$69,$A16)*(1+Constants!$B$9)</f>
        <v>0</v>
      </c>
      <c r="C16" s="23">
        <f>SUMIFS(TSAC!$F$58:$F$69,TSAC!$B$58:$B$69, C$14,TSAC!$H$58:$H$69,$A16)</f>
        <v>0</v>
      </c>
      <c r="D16" s="23">
        <f>SUMIFS(TSAC!$F$58:$F$69,TSAC!$B$58:$B$69, D$14,TSAC!$H$58:$H$69,$A16)*(1)</f>
        <v>906</v>
      </c>
      <c r="E16" s="23">
        <f>SUMIFS(TSAC!$F$58:$F$69,TSAC!$B$58:$B$69, E$14,TSAC!$H$58:$H$69,$A16)*(1+Constants!$B$9)</f>
        <v>0</v>
      </c>
      <c r="F16" s="23">
        <f>SUMIFS(TSAC!$F$58:$F$69,TSAC!$B$58:$B$69, F$14,TSAC!$H$58:$H$69,$A16)*(1+Constants!$B$9)</f>
        <v>0</v>
      </c>
      <c r="G16" s="117" t="s">
        <v>35</v>
      </c>
      <c r="H16" s="122">
        <f>SUM(AD15:CA15)</f>
        <v>20595</v>
      </c>
      <c r="I16" s="120">
        <f t="array" ref="I16">SUM(IF(TSAC!$B$73:$B$88="External",TSAC!$F$73:$F$88*TSAC!$H$73:$H$88,0))</f>
        <v>0</v>
      </c>
      <c r="J16" s="270">
        <f>J15-Constants!B13*B7</f>
        <v>3505.5299999999997</v>
      </c>
      <c r="K16" s="472"/>
      <c r="L16" s="121" t="s">
        <v>60</v>
      </c>
      <c r="M16" s="120">
        <f>J15-K15</f>
        <v>2815.6902267979071</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23">
        <f>SUMIFS(TSAC!$F$58:$F$69,TSAC!$B$58:$B$69, B$14,TSAC!$H$58:$H$69,$A17)*(1+Constants!$B$7)</f>
        <v>96</v>
      </c>
      <c r="C17" s="23">
        <f>SUMIFS(TSAC!$F$58:$F$69,TSAC!$B$58:$B$69, C$14,TSAC!$H$58:$H$69,$A17)</f>
        <v>0</v>
      </c>
      <c r="D17" s="23">
        <f>SUMIFS(TSAC!$F$58:$F$69,TSAC!$B$58:$B$69, D$14,TSAC!$H$58:$H$69,$A17)*(1+Constants!$B$7)</f>
        <v>0</v>
      </c>
      <c r="E17" s="23">
        <f>SUMIFS(TSAC!$F$58:$F$69,TSAC!$B$58:$B$69, E$14,TSAC!$H$58:$H$69,$A17)*(1+Constants!$B$7)</f>
        <v>0</v>
      </c>
      <c r="F17" s="23">
        <f>SUMIFS(TSAC!$F$58:$F$69,TSAC!$B$58:$B$69, F$14,TSAC!$H$58:$H$69,$A17)*(1+Constants!$B$7)</f>
        <v>0</v>
      </c>
      <c r="G17" s="117"/>
      <c r="H17" s="122"/>
      <c r="I17" s="120"/>
      <c r="J17" s="282">
        <f>SUM(F94:F109)</f>
        <v>1423.6100000000001</v>
      </c>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23">
        <f>SUMIFS(TSAC!$F$58:$F$69,TSAC!$B$58:$B$69, B$14,TSAC!$H$58:$H$69,$A18)</f>
        <v>0</v>
      </c>
      <c r="C18" s="23">
        <f>SUMIFS(TSAC!$F$58:$F$69,TSAC!$B$58:$B$69, C$14,TSAC!$H$58:$H$69,$A18)</f>
        <v>0</v>
      </c>
      <c r="D18" s="23">
        <f>SUMIFS(TSAC!$F$58:$F$69,TSAC!$B$58:$B$69, D$14,TSAC!$H$58:$H$69,$A18)</f>
        <v>172</v>
      </c>
      <c r="E18" s="23">
        <f>SUMIFS(TSAC!$F$58:$F$69,TSAC!$B$58:$B$69, E$14,TSAC!$H$58:$H$69,$A18)</f>
        <v>712.40000000000009</v>
      </c>
      <c r="F18" s="23">
        <f>SUMIFS(TSAC!$F$58:$F$69,TSAC!$B$58:$B$69, F$14,TSAC!$H$58:$H$69,$A18)</f>
        <v>0</v>
      </c>
      <c r="G18" s="117"/>
      <c r="H18" s="122"/>
      <c r="I18" s="120"/>
      <c r="J18" s="282">
        <f>SUM(F112:F140)</f>
        <v>3451.9200000000005</v>
      </c>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23">
        <f>SUMIFS(TSAC!$F$58:$F$69,TSAC!$B$58:$B$69, B$14,TSAC!$H$58:$H$69,$A19)</f>
        <v>0</v>
      </c>
      <c r="C19" s="23">
        <f>SUMIFS(TSAC!$F$58:$F$69,TSAC!$B$58:$B$69, C$14,TSAC!$H$58:$H$69,$A19)</f>
        <v>0</v>
      </c>
      <c r="D19" s="23">
        <f>SUMIFS(TSAC!$F$58:$F$69,TSAC!$B$58:$B$69, D$14,TSAC!$H$58:$H$69,$A19)</f>
        <v>0</v>
      </c>
      <c r="E19" s="23">
        <f>SUMIFS(TSAC!$F$58:$F$69,TSAC!$B$58:$B$69, E$14,TSAC!$H$58:$H$69,$A19)</f>
        <v>0</v>
      </c>
      <c r="F19" s="23">
        <f>SUMIFS(TSAC!$F$58:$F$69,TSAC!$B$58:$B$69, F$14,TSAC!$H$58:$H$69,$A19)</f>
        <v>0</v>
      </c>
      <c r="G19" s="125"/>
      <c r="H19" s="17"/>
      <c r="I19" s="118"/>
      <c r="J19" s="123">
        <f>J17/(J17+J18)</f>
        <v>0.29199081945962796</v>
      </c>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SUM(IF(TSAC!$B$58:$B$69=B$14,IF(TSAC!$H$58:$H$69="PT-ZZP",TSAC!$F$58:$F$69*TSAC!$I$58:$I$69*(1+Constants!$B$7),0),0))</f>
        <v>4800</v>
      </c>
      <c r="C20" s="122">
        <f t="array" ref="C20">SUM(IF(TSAC!$B$58:$B$69=C$14,IF(TSAC!$H$58:$H$69="PT-ZZP",TSAC!$F$58:$F$69*TSAC!$I$58:$I$69,0),0))</f>
        <v>0</v>
      </c>
      <c r="D20" s="122">
        <f t="array" ref="D20">SUM(IF(TSAC!$B$58:$B$69=D$14,IF(TSAC!$H$58:$H$69="PT-ZZP",TSAC!$F$58:$F$69*TSAC!$I$58:$I$69*(1+Constants!$B$7),0),0))</f>
        <v>0</v>
      </c>
      <c r="E20" s="122">
        <f t="array" ref="E20">SUM(IF(TSAC!$B$58:$B$69=E$14,IF(TSAC!$H$58:$H$69="PT-ZZP",TSAC!$F$58:$F$69*TSAC!$I$58:$I$69*(1+Constants!$B$7),0),0))</f>
        <v>0</v>
      </c>
      <c r="F20" s="122">
        <f t="array" ref="F20">SUM(IF(TSAC!$B$58:$B$69=F$14,IF(TSAC!$H$58:$H$69="PT-ZZP",TSAC!$F$58:$F$69*TSAC!$I$58:$I$69*(1+Constants!$B$7),0),0))</f>
        <v>0</v>
      </c>
      <c r="G20" s="125"/>
      <c r="H20" s="17"/>
      <c r="I20" s="118"/>
      <c r="J20" s="123">
        <f>J18/(J17+J18)</f>
        <v>0.70800918054037199</v>
      </c>
      <c r="K20" s="126"/>
      <c r="L20" s="121" t="s">
        <v>6</v>
      </c>
      <c r="M20" s="120">
        <f>SUM(M14:M19)</f>
        <v>3482.3568934645737</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SUM(IF(TSAC!$B$58:$B$69=B$14,IF(TSAC!$H$58:$H$69="Extern",TSAC!$F$58:$F$69*TSAC!$I$58:$I$69,0),0))</f>
        <v>0</v>
      </c>
      <c r="C21" s="122">
        <f t="array" ref="C21">SUM(IF(TSAC!$B$58:$B$69=C$14,IF(TSAC!$H$58:$H$69="Extern",TSAC!$F$58:$F$69*TSAC!$I$58:$I$69,0),0))</f>
        <v>0</v>
      </c>
      <c r="D21" s="122">
        <f t="array" ref="D21">SUM(IF(TSAC!$B$58:$B$69=D$14,IF(TSAC!$H$58:$H$69="Extern",TSAC!$F$58:$F$69*TSAC!$I$58:$I$69,0),0))</f>
        <v>0</v>
      </c>
      <c r="E21" s="122">
        <f t="array" ref="E21">SUM(IF(TSAC!$B$58:$B$69=E$14,IF(TSAC!$H$58:$H$69="Extern",TSAC!$F$58:$F$69*TSAC!$I$58:$I$69,0),0))</f>
        <v>0</v>
      </c>
      <c r="F21" s="120">
        <f t="array" ref="F21">SUM(IF(TSAC!$B$58:$B$69=F$14,IF(TSAC!$H$58:$H$69="Extern",TSAC!$F$58:$F$69*TSAC!$I$58:$I$69,0),0))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TSAC!$F$58:$F$69,TSAC!$B$58:$B$69,"Mentorship",TSAC!$H$58:$H$69,"PT-V")*Constants!B8+SUMIFS(TSAC!$F$58:$F$69,TSAC!$B$58:$B$69,"Mentorship",TSAC!$H$58:$H$69,"PT")*Constants!B6+SUMPRODUCT(IF(TSAC!$B$58:$B$69="Mentorship",IF(TSAC!$H$58:$H$69="PT-ZZP",TSAC!$F$58:$F$69*TSAC!$I$58:$I$69,0)))</f>
        <v>0</v>
      </c>
    </row>
    <row r="23" spans="1:31" ht="15" customHeight="1">
      <c r="A23" s="133" t="s">
        <v>321</v>
      </c>
      <c r="B23" s="552"/>
      <c r="C23" s="552"/>
      <c r="D23" s="552"/>
      <c r="E23" s="552">
        <f>SUMIF(TSAC!$B$58:$B$69,"External Trainer Course",TSAC!$I$58:$I$69)</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1780</v>
      </c>
      <c r="B37" s="85">
        <v>10</v>
      </c>
      <c r="C37" s="150">
        <v>1</v>
      </c>
      <c r="D37" s="150">
        <v>22</v>
      </c>
      <c r="E37" s="229" t="s">
        <v>1781</v>
      </c>
      <c r="F37" s="230" t="s">
        <v>1782</v>
      </c>
      <c r="G37" s="147" t="s">
        <v>1783</v>
      </c>
      <c r="H37" s="736"/>
      <c r="I37" s="699"/>
      <c r="J37" s="737"/>
      <c r="K37" s="17"/>
      <c r="L37" s="17"/>
      <c r="M37" s="17"/>
      <c r="N37" s="17"/>
      <c r="O37" s="17"/>
      <c r="P37" s="17"/>
      <c r="Q37" s="17"/>
      <c r="R37" s="17"/>
      <c r="S37" s="17"/>
      <c r="T37" s="17"/>
      <c r="U37" s="17"/>
      <c r="V37" s="17"/>
      <c r="W37" s="17"/>
      <c r="X37" s="17"/>
      <c r="Y37" s="18"/>
      <c r="Z37" s="17"/>
      <c r="AA37" s="17"/>
    </row>
    <row r="38" spans="1:58" ht="14.25" customHeight="1">
      <c r="A38" s="146" t="s">
        <v>1784</v>
      </c>
      <c r="B38" s="85">
        <v>10</v>
      </c>
      <c r="C38" s="150">
        <v>1</v>
      </c>
      <c r="D38" s="150">
        <v>22</v>
      </c>
      <c r="E38" s="229" t="s">
        <v>1781</v>
      </c>
      <c r="F38" s="230" t="s">
        <v>1782</v>
      </c>
      <c r="G38" s="147" t="s">
        <v>1783</v>
      </c>
      <c r="H38" s="699"/>
      <c r="I38" s="699"/>
      <c r="J38" s="737"/>
      <c r="K38" s="17"/>
      <c r="L38" s="17"/>
      <c r="M38" s="17"/>
      <c r="N38" s="17"/>
      <c r="O38" s="17"/>
      <c r="P38" s="17"/>
      <c r="Q38" s="17"/>
      <c r="R38" s="17"/>
      <c r="S38" s="17"/>
      <c r="T38" s="17"/>
      <c r="U38" s="17"/>
      <c r="V38" s="17"/>
      <c r="W38" s="17"/>
      <c r="X38" s="17"/>
      <c r="Y38" s="18"/>
      <c r="Z38" s="17"/>
      <c r="AA38" s="17"/>
    </row>
    <row r="39" spans="1:58" ht="14.25" customHeight="1">
      <c r="A39" s="146" t="s">
        <v>1785</v>
      </c>
      <c r="B39" s="85">
        <v>10</v>
      </c>
      <c r="C39" s="150">
        <v>1</v>
      </c>
      <c r="D39" s="150">
        <v>22</v>
      </c>
      <c r="E39" s="229" t="s">
        <v>1781</v>
      </c>
      <c r="F39" s="230" t="s">
        <v>1782</v>
      </c>
      <c r="G39" s="147" t="s">
        <v>1783</v>
      </c>
      <c r="H39" s="699"/>
      <c r="I39" s="699"/>
      <c r="J39" s="737"/>
      <c r="K39" s="17"/>
      <c r="L39" s="17"/>
      <c r="M39" s="17"/>
      <c r="N39" s="17"/>
      <c r="O39" s="17"/>
      <c r="P39" s="17"/>
      <c r="Q39" s="17"/>
      <c r="R39" s="17"/>
      <c r="S39" s="17"/>
      <c r="T39" s="17"/>
      <c r="U39" s="17"/>
      <c r="V39" s="17"/>
      <c r="W39" s="17"/>
      <c r="X39" s="17"/>
      <c r="Y39" s="18"/>
      <c r="Z39" s="17"/>
      <c r="AA39" s="17"/>
    </row>
    <row r="40" spans="1:58" ht="14.25" customHeight="1">
      <c r="A40" s="146" t="s">
        <v>1786</v>
      </c>
      <c r="B40" s="85">
        <v>10</v>
      </c>
      <c r="C40" s="150">
        <v>1</v>
      </c>
      <c r="D40" s="150">
        <v>22</v>
      </c>
      <c r="E40" s="229" t="s">
        <v>1781</v>
      </c>
      <c r="F40" s="230" t="s">
        <v>1782</v>
      </c>
      <c r="G40" s="147" t="s">
        <v>1783</v>
      </c>
      <c r="H40" s="699"/>
      <c r="I40" s="699"/>
      <c r="J40" s="737"/>
      <c r="K40" s="17"/>
      <c r="L40" s="17"/>
      <c r="M40" s="17"/>
      <c r="N40" s="17"/>
      <c r="O40" s="17"/>
      <c r="P40" s="17"/>
      <c r="Q40" s="17"/>
      <c r="R40" s="17"/>
      <c r="S40" s="17"/>
      <c r="T40" s="17"/>
      <c r="U40" s="17"/>
      <c r="V40" s="17"/>
      <c r="W40" s="17"/>
      <c r="X40" s="17"/>
      <c r="Y40" s="18"/>
      <c r="Z40" s="17"/>
      <c r="AA40" s="17"/>
    </row>
    <row r="41" spans="1:58" ht="14.25" customHeight="1">
      <c r="A41" s="146" t="s">
        <v>1787</v>
      </c>
      <c r="B41" s="85">
        <v>10</v>
      </c>
      <c r="C41" s="150">
        <v>1</v>
      </c>
      <c r="D41" s="150">
        <v>40</v>
      </c>
      <c r="E41" s="229" t="s">
        <v>1781</v>
      </c>
      <c r="F41" s="230" t="s">
        <v>1782</v>
      </c>
      <c r="G41" s="147" t="s">
        <v>1788</v>
      </c>
      <c r="H41" s="699"/>
      <c r="I41" s="699"/>
      <c r="J41" s="737"/>
      <c r="K41" s="17"/>
      <c r="L41" s="17"/>
      <c r="M41" s="17"/>
      <c r="N41" s="17"/>
      <c r="O41" s="17"/>
      <c r="P41" s="17"/>
      <c r="Q41" s="17"/>
      <c r="R41" s="17"/>
      <c r="S41" s="17"/>
      <c r="T41" s="17"/>
      <c r="U41" s="17"/>
      <c r="V41" s="17"/>
      <c r="W41" s="17"/>
      <c r="X41" s="17"/>
      <c r="Y41" s="18"/>
      <c r="Z41" s="17"/>
      <c r="AA41" s="17"/>
    </row>
    <row r="42" spans="1:58" ht="14.25" customHeight="1">
      <c r="A42" s="146" t="s">
        <v>1789</v>
      </c>
      <c r="B42" s="85">
        <v>10</v>
      </c>
      <c r="C42" s="150">
        <v>1</v>
      </c>
      <c r="D42" s="150">
        <v>40</v>
      </c>
      <c r="E42" s="151" t="s">
        <v>1781</v>
      </c>
      <c r="F42" s="152" t="s">
        <v>1782</v>
      </c>
      <c r="G42" s="147" t="s">
        <v>1788</v>
      </c>
      <c r="H42" s="699"/>
      <c r="I42" s="699"/>
      <c r="J42" s="737"/>
      <c r="K42" s="17"/>
      <c r="L42" s="17"/>
      <c r="M42" s="17"/>
      <c r="N42" s="17"/>
      <c r="O42" s="17"/>
      <c r="P42" s="17"/>
      <c r="Q42" s="17"/>
      <c r="R42" s="17"/>
      <c r="S42" s="17"/>
      <c r="T42" s="17"/>
      <c r="U42" s="17"/>
      <c r="V42" s="17"/>
      <c r="W42" s="17"/>
      <c r="X42" s="17"/>
      <c r="Y42" s="18"/>
      <c r="Z42" s="17"/>
      <c r="AA42" s="17"/>
    </row>
    <row r="43" spans="1:58" ht="15.75" customHeight="1">
      <c r="A43" s="17" t="s">
        <v>1790</v>
      </c>
      <c r="B43" s="85">
        <v>10</v>
      </c>
      <c r="C43" s="17">
        <v>1</v>
      </c>
      <c r="D43" s="17">
        <v>40</v>
      </c>
      <c r="E43" s="151" t="s">
        <v>1781</v>
      </c>
      <c r="F43" s="152" t="s">
        <v>1782</v>
      </c>
      <c r="G43" s="17" t="s">
        <v>1791</v>
      </c>
      <c r="H43" s="699"/>
      <c r="I43" s="699"/>
      <c r="J43" s="737"/>
      <c r="K43" s="17"/>
      <c r="L43" s="17"/>
      <c r="M43" s="17"/>
      <c r="N43" s="17"/>
      <c r="O43" s="17"/>
      <c r="P43" s="17"/>
      <c r="Q43" s="17"/>
      <c r="R43" s="17"/>
      <c r="S43" s="17"/>
      <c r="T43" s="17"/>
      <c r="U43" s="17"/>
      <c r="V43" s="17"/>
      <c r="W43" s="17"/>
      <c r="X43" s="17"/>
      <c r="Y43" s="17"/>
      <c r="Z43" s="17"/>
      <c r="AA43" s="17"/>
    </row>
    <row r="44" spans="1:58" ht="15.75" customHeight="1">
      <c r="A44" s="17" t="s">
        <v>1792</v>
      </c>
      <c r="B44" s="85">
        <v>12</v>
      </c>
      <c r="C44" s="17">
        <v>1</v>
      </c>
      <c r="D44" s="17">
        <v>40</v>
      </c>
      <c r="E44" s="151" t="s">
        <v>1255</v>
      </c>
      <c r="F44" s="152" t="s">
        <v>487</v>
      </c>
      <c r="G44" s="17" t="s">
        <v>1793</v>
      </c>
      <c r="H44" s="699"/>
      <c r="I44" s="699"/>
      <c r="J44" s="737"/>
      <c r="K44" s="17"/>
      <c r="L44" s="17"/>
      <c r="M44" s="17"/>
      <c r="N44" s="17"/>
      <c r="O44" s="17"/>
      <c r="P44" s="17"/>
      <c r="Q44" s="17"/>
      <c r="R44" s="17"/>
      <c r="S44" s="17"/>
      <c r="T44" s="17"/>
      <c r="U44" s="17"/>
      <c r="V44" s="17"/>
      <c r="W44" s="17"/>
      <c r="X44" s="17"/>
      <c r="Y44" s="17"/>
      <c r="Z44" s="17"/>
      <c r="AA44" s="17"/>
    </row>
    <row r="45" spans="1:58" ht="15.75" customHeight="1">
      <c r="A45" s="554"/>
      <c r="B45" s="555"/>
      <c r="C45" s="556"/>
      <c r="D45" s="557"/>
      <c r="E45" s="558"/>
      <c r="F45" s="558"/>
      <c r="G45" s="554"/>
      <c r="H45" s="738"/>
      <c r="I45" s="738"/>
      <c r="J45" s="739"/>
      <c r="K45" s="17"/>
      <c r="L45" s="17"/>
      <c r="M45" s="17"/>
      <c r="N45" s="17"/>
      <c r="O45" s="17"/>
      <c r="P45" s="17"/>
      <c r="Q45" s="17"/>
      <c r="R45" s="17"/>
      <c r="S45" s="17"/>
      <c r="T45" s="17"/>
      <c r="U45" s="17"/>
      <c r="V45" s="17"/>
      <c r="W45" s="17"/>
      <c r="X45" s="17"/>
      <c r="Y45" s="17"/>
      <c r="Z45" s="17"/>
      <c r="AA45" s="17"/>
    </row>
    <row r="46" spans="1:58" ht="15.75" customHeight="1">
      <c r="A46" s="19"/>
      <c r="B46" s="19"/>
      <c r="C46" s="19"/>
      <c r="D46" s="19"/>
      <c r="E46" s="19"/>
      <c r="F46" s="19"/>
      <c r="G46" s="18"/>
      <c r="H46" s="18"/>
      <c r="I46" s="18"/>
      <c r="J46" s="18"/>
      <c r="K46" s="18"/>
      <c r="L46" s="18"/>
      <c r="M46" s="18"/>
      <c r="N46" s="18"/>
      <c r="O46" s="18"/>
      <c r="P46" s="18"/>
      <c r="Q46" s="17"/>
      <c r="R46" s="18"/>
      <c r="S46" s="18"/>
      <c r="T46" s="18"/>
      <c r="U46" s="18"/>
      <c r="V46" s="18"/>
      <c r="W46" s="18"/>
      <c r="X46" s="18"/>
      <c r="Y46" s="18"/>
      <c r="Z46" s="18"/>
      <c r="AA46" s="18"/>
      <c r="AB46" s="18"/>
      <c r="AC46" s="18"/>
      <c r="AD46" s="18"/>
    </row>
    <row r="47" spans="1:58" ht="15.75" customHeight="1">
      <c r="A47" s="553" t="s">
        <v>344</v>
      </c>
      <c r="B47" s="543"/>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9"/>
      <c r="AC47" s="17"/>
      <c r="AD47" s="17"/>
    </row>
    <row r="48" spans="1:58" ht="15" customHeight="1">
      <c r="A48" s="139" t="s">
        <v>331</v>
      </c>
      <c r="B48" s="140" t="s">
        <v>332</v>
      </c>
      <c r="C48" s="139" t="s">
        <v>345</v>
      </c>
      <c r="D48" s="139" t="s">
        <v>346</v>
      </c>
      <c r="E48" s="139" t="s">
        <v>347</v>
      </c>
      <c r="F48" s="139" t="s">
        <v>348</v>
      </c>
      <c r="G48" s="139" t="s">
        <v>349</v>
      </c>
      <c r="H48" s="141" t="s">
        <v>337</v>
      </c>
      <c r="I48" s="734" t="s">
        <v>338</v>
      </c>
      <c r="J48" s="729"/>
      <c r="K48" s="735"/>
      <c r="L48" s="143"/>
      <c r="M48" s="143"/>
      <c r="N48" s="143"/>
      <c r="O48" s="143"/>
      <c r="P48" s="143"/>
      <c r="Q48" s="143"/>
      <c r="R48" s="143"/>
      <c r="S48" s="143"/>
      <c r="T48" s="143"/>
      <c r="U48" s="143"/>
      <c r="V48" s="140"/>
      <c r="W48" s="140"/>
      <c r="X48" s="140"/>
      <c r="Y48" s="140"/>
      <c r="Z48" s="144"/>
      <c r="AA48" s="140"/>
      <c r="AB48" s="140"/>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row>
    <row r="49" spans="1:30" ht="14.25" customHeight="1">
      <c r="A49" s="146" t="s">
        <v>1792</v>
      </c>
      <c r="B49" s="85">
        <v>12</v>
      </c>
      <c r="C49" s="150" t="s">
        <v>1794</v>
      </c>
      <c r="D49" s="150" t="s">
        <v>102</v>
      </c>
      <c r="E49" s="152">
        <v>1</v>
      </c>
      <c r="F49" s="152">
        <v>2</v>
      </c>
      <c r="G49" s="17" t="s">
        <v>353</v>
      </c>
      <c r="H49" s="153"/>
      <c r="I49" s="736"/>
      <c r="J49" s="699"/>
      <c r="K49" s="737"/>
      <c r="L49" s="17"/>
      <c r="M49" s="17"/>
      <c r="N49" s="17"/>
      <c r="O49" s="17"/>
      <c r="P49" s="17"/>
      <c r="Q49" s="17"/>
      <c r="R49" s="17"/>
      <c r="S49" s="17"/>
      <c r="T49" s="17"/>
      <c r="U49" s="17"/>
      <c r="V49" s="17"/>
      <c r="W49" s="17"/>
      <c r="X49" s="17"/>
      <c r="Y49" s="17"/>
      <c r="Z49" s="18"/>
      <c r="AA49" s="17"/>
      <c r="AB49" s="17"/>
    </row>
    <row r="50" spans="1:30" ht="14.25" customHeight="1">
      <c r="A50" s="146"/>
      <c r="B50" s="85"/>
      <c r="C50" s="150"/>
      <c r="D50" s="150"/>
      <c r="E50" s="151"/>
      <c r="F50" s="152"/>
      <c r="G50" s="17"/>
      <c r="H50" s="153"/>
      <c r="I50" s="699"/>
      <c r="J50" s="699"/>
      <c r="K50" s="737"/>
      <c r="L50" s="17"/>
      <c r="M50" s="17"/>
      <c r="N50" s="17"/>
      <c r="O50" s="17"/>
      <c r="P50" s="17"/>
      <c r="Q50" s="17"/>
      <c r="R50" s="17"/>
      <c r="S50" s="17"/>
      <c r="T50" s="17"/>
      <c r="U50" s="17"/>
      <c r="V50" s="17"/>
      <c r="W50" s="17"/>
      <c r="X50" s="17"/>
      <c r="Y50" s="17"/>
      <c r="Z50" s="18"/>
      <c r="AA50" s="17"/>
      <c r="AB50" s="17"/>
    </row>
    <row r="51" spans="1:30" ht="15.75" customHeight="1">
      <c r="A51" s="17"/>
      <c r="B51" s="85"/>
      <c r="C51" s="17"/>
      <c r="D51" s="150"/>
      <c r="E51" s="151"/>
      <c r="F51" s="152"/>
      <c r="G51" s="157"/>
      <c r="H51" s="17"/>
      <c r="I51" s="699"/>
      <c r="J51" s="699"/>
      <c r="K51" s="737"/>
      <c r="L51" s="17"/>
      <c r="M51" s="17"/>
      <c r="N51" s="17"/>
      <c r="O51" s="17"/>
      <c r="P51" s="17"/>
      <c r="Q51" s="17"/>
      <c r="R51" s="17"/>
      <c r="S51" s="17"/>
      <c r="T51" s="17"/>
      <c r="U51" s="17"/>
      <c r="V51" s="17"/>
      <c r="W51" s="17"/>
      <c r="X51" s="17"/>
      <c r="Y51" s="17"/>
      <c r="Z51" s="17"/>
      <c r="AA51" s="17"/>
      <c r="AB51" s="17"/>
    </row>
    <row r="52" spans="1:30" ht="15.75" customHeight="1">
      <c r="A52" s="17"/>
      <c r="B52" s="85"/>
      <c r="C52" s="17"/>
      <c r="D52" s="150"/>
      <c r="E52" s="151"/>
      <c r="F52" s="152"/>
      <c r="G52" s="157"/>
      <c r="H52" s="17"/>
      <c r="I52" s="699"/>
      <c r="J52" s="699"/>
      <c r="K52" s="737"/>
      <c r="L52" s="17"/>
      <c r="M52" s="17"/>
      <c r="N52" s="17"/>
      <c r="O52" s="17"/>
      <c r="P52" s="17"/>
      <c r="Q52" s="17"/>
      <c r="R52" s="17"/>
      <c r="S52" s="17"/>
      <c r="T52" s="17"/>
      <c r="U52" s="17"/>
      <c r="V52" s="17"/>
      <c r="W52" s="17"/>
      <c r="X52" s="17"/>
      <c r="Y52" s="17"/>
      <c r="Z52" s="17"/>
      <c r="AA52" s="17"/>
      <c r="AB52" s="17"/>
    </row>
    <row r="53" spans="1:30" ht="15.75" customHeight="1">
      <c r="A53" s="554"/>
      <c r="B53" s="555"/>
      <c r="C53" s="556"/>
      <c r="D53" s="556"/>
      <c r="E53" s="558"/>
      <c r="F53" s="558"/>
      <c r="G53" s="158"/>
      <c r="H53" s="554"/>
      <c r="I53" s="738"/>
      <c r="J53" s="738"/>
      <c r="K53" s="739"/>
      <c r="L53" s="17"/>
      <c r="M53" s="17"/>
      <c r="N53" s="17"/>
      <c r="O53" s="17"/>
      <c r="P53" s="17"/>
      <c r="Q53" s="17"/>
      <c r="R53" s="17"/>
      <c r="S53" s="17"/>
      <c r="T53" s="17"/>
      <c r="U53" s="17"/>
      <c r="V53" s="17"/>
      <c r="W53" s="17"/>
      <c r="X53" s="17"/>
      <c r="Y53" s="17"/>
      <c r="Z53" s="17"/>
      <c r="AA53" s="17"/>
      <c r="AB53" s="17"/>
    </row>
    <row r="54" spans="1:30" ht="15.75" customHeight="1">
      <c r="A54" s="16"/>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row>
    <row r="55" spans="1:30" ht="15.75" customHeight="1">
      <c r="A55" s="16"/>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row>
    <row r="56" spans="1:30" ht="15.75" customHeight="1">
      <c r="A56" s="159" t="s">
        <v>357</v>
      </c>
      <c r="B56" s="554"/>
      <c r="C56" s="554"/>
      <c r="D56" s="554"/>
      <c r="E56" s="554"/>
      <c r="F56" s="554"/>
      <c r="G56" s="554"/>
      <c r="H56" s="554"/>
      <c r="I56" s="554"/>
      <c r="J56" s="17"/>
      <c r="K56" s="17"/>
      <c r="L56" s="17"/>
      <c r="M56" s="17"/>
      <c r="N56" s="17"/>
      <c r="O56" s="17"/>
      <c r="P56" s="17"/>
      <c r="Q56" s="17"/>
      <c r="R56" s="17"/>
      <c r="S56" s="17"/>
      <c r="T56" s="17"/>
      <c r="U56" s="17"/>
      <c r="V56" s="17"/>
      <c r="W56" s="17"/>
      <c r="X56" s="17"/>
      <c r="Y56" s="17"/>
      <c r="Z56" s="17"/>
      <c r="AA56" s="17"/>
      <c r="AB56" s="17"/>
      <c r="AC56" s="17"/>
      <c r="AD56" s="17"/>
    </row>
    <row r="57" spans="1:30" ht="15.75" customHeight="1">
      <c r="A57" s="160" t="s">
        <v>358</v>
      </c>
      <c r="B57" s="16" t="s">
        <v>359</v>
      </c>
      <c r="C57" s="16" t="s">
        <v>360</v>
      </c>
      <c r="D57" s="16" t="s">
        <v>361</v>
      </c>
      <c r="E57" s="16" t="s">
        <v>362</v>
      </c>
      <c r="F57" s="16" t="s">
        <v>363</v>
      </c>
      <c r="G57" s="16" t="s">
        <v>364</v>
      </c>
      <c r="H57" s="16" t="s">
        <v>335</v>
      </c>
      <c r="I57" s="16" t="s">
        <v>365</v>
      </c>
      <c r="J57" s="16" t="s">
        <v>366</v>
      </c>
      <c r="K57" s="714" t="s">
        <v>367</v>
      </c>
      <c r="L57" s="729"/>
      <c r="M57" s="730"/>
      <c r="N57" s="16"/>
      <c r="O57" s="17"/>
      <c r="P57" s="17"/>
      <c r="Q57" s="17"/>
      <c r="R57" s="17"/>
      <c r="S57" s="17"/>
      <c r="T57" s="17"/>
      <c r="U57" s="17"/>
      <c r="V57" s="17"/>
      <c r="W57" s="17"/>
      <c r="X57" s="17"/>
      <c r="Y57" s="17"/>
      <c r="Z57" s="17"/>
      <c r="AA57" s="17"/>
      <c r="AB57" s="17"/>
    </row>
    <row r="58" spans="1:30" ht="15.75" customHeight="1">
      <c r="A58" s="162" t="s">
        <v>1792</v>
      </c>
      <c r="B58" s="163" t="s">
        <v>97</v>
      </c>
      <c r="C58" s="152">
        <v>40</v>
      </c>
      <c r="D58" s="152">
        <v>1</v>
      </c>
      <c r="E58" s="152">
        <v>2</v>
      </c>
      <c r="F58" s="152">
        <v>80</v>
      </c>
      <c r="G58" s="231" t="s">
        <v>1794</v>
      </c>
      <c r="H58" s="163" t="s">
        <v>102</v>
      </c>
      <c r="I58" s="186">
        <f>Constants!B6</f>
        <v>50</v>
      </c>
      <c r="J58" s="17"/>
      <c r="K58" s="723"/>
      <c r="L58" s="699"/>
      <c r="M58" s="724"/>
      <c r="N58" s="17"/>
      <c r="O58" s="17"/>
      <c r="P58" s="17"/>
      <c r="Q58" s="17"/>
      <c r="R58" s="17"/>
      <c r="S58" s="17"/>
      <c r="T58" s="17"/>
      <c r="U58" s="17"/>
      <c r="V58" s="17"/>
      <c r="W58" s="17"/>
      <c r="X58" s="17"/>
      <c r="Y58" s="17"/>
      <c r="Z58" s="17"/>
      <c r="AA58" s="17"/>
      <c r="AB58" s="17"/>
    </row>
    <row r="59" spans="1:30" ht="15.75" customHeight="1">
      <c r="A59" s="17" t="s">
        <v>1790</v>
      </c>
      <c r="B59" s="163" t="s">
        <v>105</v>
      </c>
      <c r="C59" s="152">
        <v>40</v>
      </c>
      <c r="D59" s="152">
        <v>0.67</v>
      </c>
      <c r="E59" s="152">
        <v>1.4</v>
      </c>
      <c r="F59" s="152">
        <v>56</v>
      </c>
      <c r="G59" s="231"/>
      <c r="H59" s="163" t="s">
        <v>52</v>
      </c>
      <c r="I59" s="186" t="s">
        <v>342</v>
      </c>
      <c r="J59" s="17" t="s">
        <v>1795</v>
      </c>
      <c r="K59" s="725"/>
      <c r="L59" s="699"/>
      <c r="M59" s="724"/>
      <c r="N59" s="17"/>
      <c r="O59" s="17"/>
      <c r="P59" s="17"/>
      <c r="Q59" s="17"/>
      <c r="R59" s="17"/>
      <c r="S59" s="17"/>
      <c r="T59" s="17"/>
      <c r="U59" s="17"/>
      <c r="V59" s="17"/>
      <c r="W59" s="17"/>
      <c r="X59" s="17"/>
      <c r="Y59" s="17"/>
      <c r="Z59" s="17"/>
      <c r="AA59" s="17"/>
      <c r="AB59" s="17"/>
    </row>
    <row r="60" spans="1:30" ht="14.25" customHeight="1">
      <c r="A60" s="162" t="s">
        <v>1790</v>
      </c>
      <c r="B60" s="163" t="s">
        <v>105</v>
      </c>
      <c r="C60" s="152">
        <v>40</v>
      </c>
      <c r="D60" s="152">
        <v>0.7</v>
      </c>
      <c r="E60" s="152">
        <v>1.4</v>
      </c>
      <c r="F60" s="152">
        <v>56</v>
      </c>
      <c r="G60" s="163"/>
      <c r="H60" s="163" t="s">
        <v>52</v>
      </c>
      <c r="I60" s="186" t="s">
        <v>342</v>
      </c>
      <c r="J60" s="17" t="s">
        <v>1795</v>
      </c>
      <c r="K60" s="725"/>
      <c r="L60" s="699"/>
      <c r="M60" s="724"/>
      <c r="N60" s="17"/>
      <c r="O60" s="17"/>
      <c r="P60" s="17"/>
      <c r="Q60" s="17"/>
      <c r="R60" s="17"/>
      <c r="S60" s="17"/>
      <c r="T60" s="17"/>
      <c r="U60" s="17"/>
      <c r="V60" s="17"/>
      <c r="W60" s="17"/>
      <c r="X60" s="17"/>
      <c r="Y60" s="17"/>
      <c r="Z60" s="17"/>
      <c r="AA60" s="17"/>
      <c r="AB60" s="17"/>
    </row>
    <row r="61" spans="1:30" ht="15.75" customHeight="1">
      <c r="A61" s="162" t="s">
        <v>1790</v>
      </c>
      <c r="B61" s="163" t="s">
        <v>105</v>
      </c>
      <c r="C61" s="152">
        <v>40</v>
      </c>
      <c r="D61" s="152">
        <v>0.7</v>
      </c>
      <c r="E61" s="152">
        <v>1.4</v>
      </c>
      <c r="F61" s="152">
        <v>56</v>
      </c>
      <c r="G61" s="163"/>
      <c r="H61" s="163" t="s">
        <v>52</v>
      </c>
      <c r="I61" s="186" t="s">
        <v>342</v>
      </c>
      <c r="J61" s="17" t="s">
        <v>1795</v>
      </c>
      <c r="K61" s="725"/>
      <c r="L61" s="699"/>
      <c r="M61" s="724"/>
      <c r="N61" s="17"/>
      <c r="O61" s="17"/>
      <c r="P61" s="17"/>
      <c r="Q61" s="17"/>
      <c r="R61" s="17"/>
      <c r="S61" s="17"/>
      <c r="T61" s="17"/>
      <c r="U61" s="17"/>
      <c r="V61" s="17"/>
      <c r="W61" s="17"/>
      <c r="X61" s="17"/>
      <c r="Y61" s="17"/>
      <c r="Z61" s="17"/>
      <c r="AA61" s="17"/>
      <c r="AB61" s="17"/>
    </row>
    <row r="62" spans="1:30" ht="15.75" customHeight="1">
      <c r="A62" s="162" t="s">
        <v>1796</v>
      </c>
      <c r="B62" s="163" t="s">
        <v>105</v>
      </c>
      <c r="C62" s="152">
        <v>40</v>
      </c>
      <c r="D62" s="152">
        <v>2</v>
      </c>
      <c r="E62" s="152">
        <v>4</v>
      </c>
      <c r="F62" s="152">
        <v>160</v>
      </c>
      <c r="G62" s="163"/>
      <c r="H62" s="163" t="s">
        <v>52</v>
      </c>
      <c r="I62" s="186" t="s">
        <v>342</v>
      </c>
      <c r="J62" s="17"/>
      <c r="K62" s="725"/>
      <c r="L62" s="699"/>
      <c r="M62" s="724"/>
      <c r="N62" s="17"/>
      <c r="O62" s="17"/>
      <c r="P62" s="17"/>
      <c r="Q62" s="17"/>
      <c r="R62" s="17"/>
      <c r="S62" s="17"/>
      <c r="T62" s="17"/>
      <c r="U62" s="17"/>
      <c r="V62" s="17"/>
      <c r="W62" s="17"/>
      <c r="X62" s="17"/>
      <c r="Y62" s="17"/>
      <c r="Z62" s="17"/>
      <c r="AA62" s="17"/>
      <c r="AB62" s="17"/>
    </row>
    <row r="63" spans="1:30" ht="15.75" customHeight="1">
      <c r="A63" s="17" t="s">
        <v>1796</v>
      </c>
      <c r="B63" s="163" t="s">
        <v>105</v>
      </c>
      <c r="C63" s="152">
        <v>40</v>
      </c>
      <c r="D63" s="152">
        <v>2</v>
      </c>
      <c r="E63" s="152">
        <v>4</v>
      </c>
      <c r="F63" s="152">
        <v>160</v>
      </c>
      <c r="G63" s="163"/>
      <c r="H63" s="163" t="s">
        <v>52</v>
      </c>
      <c r="I63" s="186" t="s">
        <v>342</v>
      </c>
      <c r="J63" s="17"/>
      <c r="K63" s="725"/>
      <c r="L63" s="699"/>
      <c r="M63" s="724"/>
      <c r="N63" s="17"/>
      <c r="O63" s="17"/>
      <c r="P63" s="17"/>
      <c r="Q63" s="17"/>
      <c r="R63" s="17"/>
      <c r="S63" s="17"/>
      <c r="T63" s="17"/>
      <c r="U63" s="17"/>
      <c r="V63" s="17"/>
      <c r="W63" s="17"/>
      <c r="X63" s="17"/>
      <c r="Y63" s="17"/>
      <c r="Z63" s="17"/>
      <c r="AA63" s="17"/>
      <c r="AB63" s="17"/>
    </row>
    <row r="64" spans="1:30" ht="15.75" customHeight="1">
      <c r="A64" s="162" t="s">
        <v>1797</v>
      </c>
      <c r="B64" s="163" t="s">
        <v>105</v>
      </c>
      <c r="C64" s="152">
        <v>22</v>
      </c>
      <c r="D64" s="152">
        <v>3</v>
      </c>
      <c r="E64" s="152">
        <v>3.8</v>
      </c>
      <c r="F64" s="152">
        <v>83.6</v>
      </c>
      <c r="G64" s="163"/>
      <c r="H64" s="163" t="s">
        <v>52</v>
      </c>
      <c r="I64" s="186" t="s">
        <v>342</v>
      </c>
      <c r="J64" s="17" t="s">
        <v>1798</v>
      </c>
      <c r="K64" s="725"/>
      <c r="L64" s="699"/>
      <c r="M64" s="724"/>
      <c r="N64" s="17"/>
      <c r="O64" s="17"/>
      <c r="P64" s="17"/>
      <c r="Q64" s="17"/>
      <c r="R64" s="17"/>
      <c r="S64" s="17"/>
      <c r="T64" s="17"/>
      <c r="U64" s="17"/>
      <c r="V64" s="17"/>
      <c r="W64" s="17"/>
      <c r="X64" s="17"/>
      <c r="Y64" s="17"/>
      <c r="Z64" s="17"/>
      <c r="AA64" s="17"/>
      <c r="AB64" s="17"/>
    </row>
    <row r="65" spans="1:30" ht="15.75" customHeight="1">
      <c r="A65" s="162" t="s">
        <v>1797</v>
      </c>
      <c r="B65" s="163" t="s">
        <v>105</v>
      </c>
      <c r="C65" s="152">
        <v>22</v>
      </c>
      <c r="D65" s="152">
        <v>3</v>
      </c>
      <c r="E65" s="152">
        <v>3.8</v>
      </c>
      <c r="F65" s="152">
        <v>83.6</v>
      </c>
      <c r="G65" s="163"/>
      <c r="H65" s="163" t="s">
        <v>52</v>
      </c>
      <c r="I65" s="186" t="s">
        <v>342</v>
      </c>
      <c r="J65" s="17" t="s">
        <v>1798</v>
      </c>
      <c r="K65" s="725"/>
      <c r="L65" s="699"/>
      <c r="M65" s="724"/>
      <c r="N65" s="17"/>
      <c r="O65" s="17"/>
      <c r="P65" s="17"/>
      <c r="Q65" s="17"/>
      <c r="R65" s="17"/>
      <c r="S65" s="17"/>
      <c r="T65" s="17"/>
      <c r="U65" s="17"/>
      <c r="V65" s="17"/>
      <c r="W65" s="17"/>
      <c r="X65" s="17"/>
      <c r="Y65" s="17"/>
      <c r="Z65" s="17"/>
      <c r="AA65" s="17"/>
      <c r="AB65" s="17"/>
    </row>
    <row r="66" spans="1:30" ht="15.75" customHeight="1">
      <c r="A66" s="162" t="s">
        <v>1797</v>
      </c>
      <c r="B66" s="163" t="s">
        <v>105</v>
      </c>
      <c r="C66" s="152">
        <v>22</v>
      </c>
      <c r="D66" s="152">
        <v>1</v>
      </c>
      <c r="E66" s="152">
        <v>1.3</v>
      </c>
      <c r="F66" s="152">
        <v>28.6</v>
      </c>
      <c r="G66" s="163"/>
      <c r="H66" s="163" t="s">
        <v>52</v>
      </c>
      <c r="I66" s="186" t="s">
        <v>342</v>
      </c>
      <c r="J66" s="17"/>
      <c r="K66" s="725"/>
      <c r="L66" s="699"/>
      <c r="M66" s="724"/>
      <c r="N66" s="17"/>
      <c r="O66" s="17"/>
      <c r="P66" s="17"/>
      <c r="Q66" s="17"/>
      <c r="R66" s="17"/>
      <c r="S66" s="17"/>
      <c r="T66" s="17"/>
      <c r="U66" s="17"/>
      <c r="V66" s="17"/>
      <c r="W66" s="17"/>
      <c r="X66" s="17"/>
      <c r="Y66" s="17"/>
      <c r="Z66" s="17"/>
      <c r="AA66" s="17"/>
      <c r="AB66" s="17"/>
    </row>
    <row r="67" spans="1:30" ht="15.75" customHeight="1">
      <c r="A67" s="17" t="s">
        <v>1797</v>
      </c>
      <c r="B67" s="163" t="s">
        <v>105</v>
      </c>
      <c r="C67" s="85">
        <v>22</v>
      </c>
      <c r="D67" s="85">
        <v>1</v>
      </c>
      <c r="E67" s="152">
        <v>1.3</v>
      </c>
      <c r="F67" s="152">
        <v>28.6</v>
      </c>
      <c r="G67" s="17"/>
      <c r="H67" s="163" t="s">
        <v>52</v>
      </c>
      <c r="I67" s="186" t="s">
        <v>342</v>
      </c>
      <c r="J67" s="17"/>
      <c r="K67" s="725"/>
      <c r="L67" s="699"/>
      <c r="M67" s="724"/>
      <c r="N67" s="17"/>
      <c r="O67" s="17"/>
      <c r="P67" s="17"/>
      <c r="Q67" s="17"/>
      <c r="R67" s="17"/>
      <c r="S67" s="17"/>
      <c r="T67" s="17"/>
      <c r="U67" s="17"/>
      <c r="V67" s="17"/>
      <c r="W67" s="17"/>
      <c r="X67" s="17"/>
      <c r="Y67" s="17"/>
      <c r="Z67" s="17"/>
      <c r="AA67" s="17"/>
      <c r="AB67" s="17"/>
    </row>
    <row r="68" spans="1:30" ht="15.75" customHeight="1">
      <c r="A68" s="17" t="s">
        <v>173</v>
      </c>
      <c r="B68" s="163" t="s">
        <v>103</v>
      </c>
      <c r="C68" s="85">
        <v>1</v>
      </c>
      <c r="D68" s="85">
        <v>1</v>
      </c>
      <c r="E68" s="152">
        <v>172</v>
      </c>
      <c r="F68" s="152">
        <v>172</v>
      </c>
      <c r="G68" s="17"/>
      <c r="H68" s="163" t="s">
        <v>52</v>
      </c>
      <c r="I68" s="186" t="s">
        <v>342</v>
      </c>
      <c r="J68" s="17" t="s">
        <v>1799</v>
      </c>
      <c r="K68" s="726"/>
      <c r="L68" s="717"/>
      <c r="M68" s="727"/>
      <c r="N68" s="17"/>
      <c r="O68" s="17"/>
      <c r="P68" s="17"/>
      <c r="Q68" s="17"/>
      <c r="R68" s="17"/>
      <c r="S68" s="17"/>
      <c r="T68" s="17"/>
      <c r="U68" s="17"/>
      <c r="V68" s="17"/>
      <c r="W68" s="17"/>
      <c r="X68" s="17"/>
      <c r="Y68" s="17"/>
      <c r="Z68" s="17"/>
      <c r="AA68" s="17"/>
      <c r="AB68" s="17"/>
    </row>
    <row r="69" spans="1:30" ht="15.75" customHeight="1">
      <c r="A69" s="283" t="s">
        <v>173</v>
      </c>
      <c r="B69" s="163" t="s">
        <v>103</v>
      </c>
      <c r="C69" s="151">
        <v>1</v>
      </c>
      <c r="D69" s="85">
        <v>1</v>
      </c>
      <c r="E69" s="152">
        <v>906</v>
      </c>
      <c r="F69" s="152">
        <v>906</v>
      </c>
      <c r="G69" s="157"/>
      <c r="H69" s="157" t="s">
        <v>99</v>
      </c>
      <c r="I69" s="284" t="s">
        <v>342</v>
      </c>
      <c r="J69" s="17" t="s">
        <v>1800</v>
      </c>
      <c r="K69" s="23"/>
      <c r="L69" s="23"/>
      <c r="M69" s="23"/>
      <c r="N69" s="17"/>
      <c r="O69" s="17"/>
      <c r="P69" s="17"/>
      <c r="Q69" s="17"/>
      <c r="R69" s="17"/>
      <c r="S69" s="17"/>
      <c r="T69" s="17"/>
      <c r="U69" s="17"/>
      <c r="V69" s="17"/>
      <c r="W69" s="17"/>
      <c r="X69" s="17"/>
      <c r="Y69" s="17"/>
      <c r="Z69" s="17"/>
      <c r="AA69" s="17"/>
      <c r="AB69" s="17"/>
    </row>
    <row r="70" spans="1:30"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row>
    <row r="71" spans="1:30" ht="15.75" customHeight="1">
      <c r="A71" s="560" t="s">
        <v>382</v>
      </c>
      <c r="B71" s="17"/>
      <c r="C71" s="17"/>
      <c r="D71" s="17"/>
      <c r="E71" s="17"/>
      <c r="F71" s="17"/>
      <c r="G71" s="17"/>
      <c r="H71" s="17"/>
      <c r="I71" s="169"/>
      <c r="J71" s="169"/>
      <c r="K71" s="169"/>
      <c r="L71" s="169"/>
      <c r="M71" s="17"/>
      <c r="N71" s="17"/>
      <c r="O71" s="17"/>
      <c r="P71" s="17"/>
      <c r="Q71" s="17"/>
      <c r="R71" s="17"/>
      <c r="S71" s="17"/>
      <c r="T71" s="17"/>
      <c r="U71" s="17"/>
      <c r="V71" s="17"/>
      <c r="W71" s="17"/>
      <c r="X71" s="17"/>
      <c r="Y71" s="17"/>
      <c r="Z71" s="17"/>
      <c r="AA71" s="17"/>
      <c r="AB71" s="17"/>
      <c r="AC71" s="17"/>
      <c r="AD71" s="17"/>
    </row>
    <row r="72" spans="1:30" ht="15.75" customHeight="1">
      <c r="A72" s="170" t="s">
        <v>358</v>
      </c>
      <c r="B72" s="161" t="s">
        <v>383</v>
      </c>
      <c r="C72" s="161" t="s">
        <v>384</v>
      </c>
      <c r="D72" s="161" t="s">
        <v>385</v>
      </c>
      <c r="E72" s="161" t="s">
        <v>386</v>
      </c>
      <c r="F72" s="161" t="s">
        <v>387</v>
      </c>
      <c r="G72" s="161" t="s">
        <v>388</v>
      </c>
      <c r="H72" s="161" t="s">
        <v>365</v>
      </c>
      <c r="I72" s="16" t="s">
        <v>389</v>
      </c>
      <c r="J72" s="728" t="s">
        <v>390</v>
      </c>
      <c r="K72" s="729"/>
      <c r="L72" s="729"/>
      <c r="M72" s="729"/>
      <c r="N72" s="730"/>
      <c r="O72" s="712" t="s">
        <v>322</v>
      </c>
      <c r="P72" s="713"/>
      <c r="Q72" s="17"/>
      <c r="R72" s="17"/>
      <c r="S72" s="17"/>
      <c r="T72" s="17"/>
      <c r="U72" s="17"/>
      <c r="V72" s="17"/>
      <c r="W72" s="17"/>
      <c r="X72" s="17"/>
      <c r="Y72" s="17"/>
      <c r="Z72" s="17"/>
      <c r="AA72" s="17"/>
    </row>
    <row r="73" spans="1:30" ht="15.75" customHeight="1">
      <c r="A73" s="162" t="s">
        <v>1787</v>
      </c>
      <c r="B73" s="17" t="s">
        <v>72</v>
      </c>
      <c r="C73" s="85" t="s">
        <v>396</v>
      </c>
      <c r="D73" s="152">
        <v>1.5</v>
      </c>
      <c r="E73" s="151">
        <v>43</v>
      </c>
      <c r="F73" s="180">
        <v>64.5</v>
      </c>
      <c r="G73" s="151">
        <v>3</v>
      </c>
      <c r="H73" s="179" t="s">
        <v>603</v>
      </c>
      <c r="I73" s="173" t="s">
        <v>1801</v>
      </c>
      <c r="J73" s="731"/>
      <c r="K73" s="699"/>
      <c r="L73" s="699"/>
      <c r="M73" s="699"/>
      <c r="N73" s="724"/>
      <c r="O73" s="732" t="s">
        <v>395</v>
      </c>
      <c r="P73" s="733"/>
      <c r="Q73" s="17"/>
      <c r="R73" s="17"/>
      <c r="S73" s="17"/>
      <c r="T73" s="17"/>
      <c r="U73" s="17"/>
      <c r="V73" s="17"/>
      <c r="W73" s="17"/>
      <c r="X73" s="17"/>
      <c r="Y73" s="17"/>
      <c r="Z73" s="17"/>
      <c r="AA73" s="17"/>
    </row>
    <row r="74" spans="1:30" ht="15.75" customHeight="1">
      <c r="A74" s="17" t="s">
        <v>1789</v>
      </c>
      <c r="B74" s="17" t="s">
        <v>72</v>
      </c>
      <c r="C74" s="85" t="s">
        <v>396</v>
      </c>
      <c r="D74" s="152">
        <v>1.5</v>
      </c>
      <c r="E74" s="151">
        <v>43</v>
      </c>
      <c r="F74" s="180">
        <v>64.5</v>
      </c>
      <c r="G74" s="151">
        <v>3</v>
      </c>
      <c r="H74" s="179" t="s">
        <v>603</v>
      </c>
      <c r="I74" s="173" t="s">
        <v>1801</v>
      </c>
      <c r="J74" s="725"/>
      <c r="K74" s="699"/>
      <c r="L74" s="699"/>
      <c r="M74" s="699"/>
      <c r="N74" s="724"/>
      <c r="O74" s="725"/>
      <c r="P74" s="699"/>
      <c r="Q74" s="17"/>
      <c r="R74" s="17"/>
      <c r="S74" s="17"/>
      <c r="T74" s="17"/>
      <c r="U74" s="17"/>
      <c r="V74" s="17"/>
      <c r="W74" s="17"/>
      <c r="X74" s="17"/>
      <c r="Y74" s="17"/>
      <c r="Z74" s="17"/>
      <c r="AA74" s="17"/>
    </row>
    <row r="75" spans="1:30" ht="15.75" customHeight="1">
      <c r="A75" s="17" t="s">
        <v>1780</v>
      </c>
      <c r="B75" s="17" t="s">
        <v>72</v>
      </c>
      <c r="C75" s="85" t="s">
        <v>397</v>
      </c>
      <c r="D75" s="152">
        <v>1.25</v>
      </c>
      <c r="E75" s="151">
        <v>22</v>
      </c>
      <c r="F75" s="180">
        <v>27.5</v>
      </c>
      <c r="G75" s="151">
        <v>3</v>
      </c>
      <c r="H75" s="179" t="s">
        <v>603</v>
      </c>
      <c r="I75" s="173" t="s">
        <v>1802</v>
      </c>
      <c r="J75" s="725"/>
      <c r="K75" s="699"/>
      <c r="L75" s="699"/>
      <c r="M75" s="699"/>
      <c r="N75" s="724"/>
      <c r="O75" s="725"/>
      <c r="P75" s="699"/>
      <c r="Q75" s="17"/>
      <c r="R75" s="17"/>
      <c r="S75" s="17"/>
      <c r="T75" s="17"/>
      <c r="U75" s="17"/>
      <c r="V75" s="17"/>
      <c r="W75" s="17"/>
      <c r="X75" s="17"/>
      <c r="Y75" s="17"/>
      <c r="Z75" s="17"/>
      <c r="AA75" s="17"/>
    </row>
    <row r="76" spans="1:30" ht="15.75" customHeight="1">
      <c r="A76" s="162" t="s">
        <v>1784</v>
      </c>
      <c r="B76" s="17" t="s">
        <v>72</v>
      </c>
      <c r="C76" s="85" t="s">
        <v>397</v>
      </c>
      <c r="D76" s="152">
        <v>1.25</v>
      </c>
      <c r="E76" s="151">
        <v>22</v>
      </c>
      <c r="F76" s="180">
        <v>27.5</v>
      </c>
      <c r="G76" s="151">
        <v>3</v>
      </c>
      <c r="H76" s="179" t="s">
        <v>603</v>
      </c>
      <c r="I76" s="173" t="s">
        <v>1802</v>
      </c>
      <c r="J76" s="725"/>
      <c r="K76" s="699"/>
      <c r="L76" s="699"/>
      <c r="M76" s="699"/>
      <c r="N76" s="724"/>
      <c r="O76" s="725"/>
      <c r="P76" s="699"/>
      <c r="Q76" s="17"/>
      <c r="R76" s="17"/>
      <c r="S76" s="17"/>
      <c r="T76" s="17"/>
      <c r="U76" s="17"/>
      <c r="V76" s="17"/>
      <c r="W76" s="17"/>
      <c r="X76" s="17"/>
      <c r="Y76" s="17"/>
      <c r="Z76" s="17"/>
      <c r="AA76" s="17"/>
    </row>
    <row r="77" spans="1:30" ht="15.75" customHeight="1">
      <c r="A77" s="17" t="s">
        <v>1785</v>
      </c>
      <c r="B77" s="17" t="s">
        <v>72</v>
      </c>
      <c r="C77" s="85" t="s">
        <v>397</v>
      </c>
      <c r="D77" s="152">
        <v>1.25</v>
      </c>
      <c r="E77" s="151">
        <v>22</v>
      </c>
      <c r="F77" s="180">
        <v>27.5</v>
      </c>
      <c r="G77" s="151">
        <v>3</v>
      </c>
      <c r="H77" s="179" t="s">
        <v>603</v>
      </c>
      <c r="I77" s="173" t="s">
        <v>1802</v>
      </c>
      <c r="J77" s="725"/>
      <c r="K77" s="699"/>
      <c r="L77" s="699"/>
      <c r="M77" s="699"/>
      <c r="N77" s="724"/>
      <c r="O77" s="725"/>
      <c r="P77" s="699"/>
      <c r="Q77" s="17"/>
      <c r="R77" s="17"/>
      <c r="S77" s="17"/>
      <c r="T77" s="17"/>
      <c r="U77" s="17"/>
      <c r="V77" s="17"/>
      <c r="W77" s="17"/>
      <c r="X77" s="17"/>
      <c r="Y77" s="17"/>
      <c r="Z77" s="17"/>
      <c r="AA77" s="17"/>
    </row>
    <row r="78" spans="1:30" ht="15.75" customHeight="1">
      <c r="A78" s="162" t="s">
        <v>1786</v>
      </c>
      <c r="B78" s="17" t="s">
        <v>72</v>
      </c>
      <c r="C78" s="85" t="s">
        <v>397</v>
      </c>
      <c r="D78" s="152">
        <v>1.25</v>
      </c>
      <c r="E78" s="151">
        <v>22</v>
      </c>
      <c r="F78" s="180">
        <v>27.5</v>
      </c>
      <c r="G78" s="151">
        <v>3</v>
      </c>
      <c r="H78" s="179" t="s">
        <v>603</v>
      </c>
      <c r="I78" s="173" t="s">
        <v>1802</v>
      </c>
      <c r="J78" s="725"/>
      <c r="K78" s="699"/>
      <c r="L78" s="699"/>
      <c r="M78" s="699"/>
      <c r="N78" s="724"/>
      <c r="O78" s="725"/>
      <c r="P78" s="699"/>
      <c r="Q78" s="17"/>
      <c r="R78" s="17"/>
      <c r="S78" s="17"/>
      <c r="T78" s="17"/>
      <c r="U78" s="17"/>
      <c r="V78" s="17"/>
      <c r="W78" s="17"/>
      <c r="X78" s="17"/>
      <c r="Y78" s="17"/>
      <c r="Z78" s="17"/>
      <c r="AA78" s="17"/>
    </row>
    <row r="79" spans="1:30" ht="15.75" customHeight="1">
      <c r="A79" s="17" t="s">
        <v>1790</v>
      </c>
      <c r="B79" s="17" t="s">
        <v>72</v>
      </c>
      <c r="C79" s="85" t="s">
        <v>400</v>
      </c>
      <c r="D79" s="152">
        <v>2</v>
      </c>
      <c r="E79" s="151">
        <v>43</v>
      </c>
      <c r="F79" s="180">
        <v>86</v>
      </c>
      <c r="G79" s="151">
        <v>3</v>
      </c>
      <c r="H79" s="179" t="s">
        <v>603</v>
      </c>
      <c r="I79" s="173"/>
      <c r="J79" s="725"/>
      <c r="K79" s="699"/>
      <c r="L79" s="699"/>
      <c r="M79" s="699"/>
      <c r="N79" s="724"/>
      <c r="O79" s="725"/>
      <c r="P79" s="699"/>
      <c r="Q79" s="17"/>
      <c r="R79" s="17"/>
      <c r="S79" s="17"/>
      <c r="T79" s="17"/>
      <c r="U79" s="17"/>
      <c r="V79" s="17"/>
      <c r="W79" s="17"/>
      <c r="X79" s="17"/>
      <c r="Y79" s="17"/>
      <c r="Z79" s="17"/>
      <c r="AA79" s="17"/>
    </row>
    <row r="80" spans="1:30" ht="15.75" customHeight="1">
      <c r="A80" s="162" t="s">
        <v>1792</v>
      </c>
      <c r="B80" s="17" t="s">
        <v>72</v>
      </c>
      <c r="C80" s="85" t="s">
        <v>399</v>
      </c>
      <c r="D80" s="152">
        <v>2</v>
      </c>
      <c r="E80" s="151">
        <v>43</v>
      </c>
      <c r="F80" s="180">
        <v>86</v>
      </c>
      <c r="G80" s="151">
        <v>1</v>
      </c>
      <c r="H80" s="179" t="s">
        <v>603</v>
      </c>
      <c r="I80" s="173"/>
      <c r="J80" s="725"/>
      <c r="K80" s="699"/>
      <c r="L80" s="699"/>
      <c r="M80" s="699"/>
      <c r="N80" s="724"/>
      <c r="O80" s="725"/>
      <c r="P80" s="699"/>
      <c r="Q80" s="17"/>
      <c r="R80" s="17"/>
      <c r="S80" s="17"/>
      <c r="T80" s="17"/>
      <c r="U80" s="17"/>
      <c r="V80" s="17"/>
      <c r="W80" s="17"/>
      <c r="X80" s="17"/>
      <c r="Y80" s="17"/>
      <c r="Z80" s="17"/>
      <c r="AA80" s="17"/>
    </row>
    <row r="81" spans="1:58" ht="15.75" customHeight="1">
      <c r="A81" s="17" t="s">
        <v>1803</v>
      </c>
      <c r="B81" s="17" t="s">
        <v>73</v>
      </c>
      <c r="C81" s="85" t="s">
        <v>396</v>
      </c>
      <c r="D81" s="152">
        <v>2</v>
      </c>
      <c r="E81" s="151">
        <v>43</v>
      </c>
      <c r="F81" s="180">
        <v>86</v>
      </c>
      <c r="G81" s="151">
        <v>4</v>
      </c>
      <c r="H81" s="179" t="s">
        <v>603</v>
      </c>
      <c r="I81" s="173" t="s">
        <v>1804</v>
      </c>
      <c r="J81" s="725"/>
      <c r="K81" s="699"/>
      <c r="L81" s="699"/>
      <c r="M81" s="699"/>
      <c r="N81" s="724"/>
      <c r="O81" s="725"/>
      <c r="P81" s="699"/>
      <c r="Q81" s="17"/>
      <c r="R81" s="17"/>
      <c r="S81" s="17"/>
      <c r="T81" s="17"/>
      <c r="U81" s="17"/>
      <c r="V81" s="17"/>
      <c r="W81" s="17"/>
      <c r="X81" s="17"/>
      <c r="Y81" s="17"/>
      <c r="Z81" s="17"/>
      <c r="AA81" s="17"/>
    </row>
    <row r="82" spans="1:58" ht="15.75" customHeight="1">
      <c r="A82" s="17" t="s">
        <v>1803</v>
      </c>
      <c r="B82" s="17" t="s">
        <v>73</v>
      </c>
      <c r="C82" s="85" t="s">
        <v>397</v>
      </c>
      <c r="D82" s="152">
        <v>2</v>
      </c>
      <c r="E82" s="151">
        <v>43</v>
      </c>
      <c r="F82" s="180">
        <v>86</v>
      </c>
      <c r="G82" s="151">
        <v>4</v>
      </c>
      <c r="H82" s="179" t="s">
        <v>603</v>
      </c>
      <c r="I82" s="173" t="s">
        <v>1804</v>
      </c>
      <c r="J82" s="725"/>
      <c r="K82" s="699"/>
      <c r="L82" s="699"/>
      <c r="M82" s="699"/>
      <c r="N82" s="724"/>
      <c r="O82" s="725"/>
      <c r="P82" s="699"/>
      <c r="Q82" s="17"/>
      <c r="R82" s="17"/>
      <c r="S82" s="17"/>
      <c r="T82" s="17"/>
      <c r="U82" s="17"/>
      <c r="V82" s="17"/>
      <c r="W82" s="17"/>
      <c r="X82" s="17"/>
      <c r="Y82" s="17"/>
      <c r="Z82" s="17"/>
      <c r="AA82" s="17"/>
    </row>
    <row r="83" spans="1:58" ht="15.75" customHeight="1">
      <c r="A83" s="17" t="s">
        <v>1803</v>
      </c>
      <c r="B83" s="17" t="s">
        <v>73</v>
      </c>
      <c r="C83" s="85" t="s">
        <v>400</v>
      </c>
      <c r="D83" s="152">
        <v>2</v>
      </c>
      <c r="E83" s="151">
        <v>43</v>
      </c>
      <c r="F83" s="180">
        <v>86</v>
      </c>
      <c r="G83" s="151">
        <v>4</v>
      </c>
      <c r="H83" s="179" t="s">
        <v>603</v>
      </c>
      <c r="I83" s="173" t="s">
        <v>1804</v>
      </c>
      <c r="J83" s="725"/>
      <c r="K83" s="699"/>
      <c r="L83" s="699"/>
      <c r="M83" s="699"/>
      <c r="N83" s="724"/>
      <c r="O83" s="725"/>
      <c r="P83" s="699"/>
      <c r="Q83" s="17"/>
      <c r="R83" s="17"/>
      <c r="S83" s="17"/>
      <c r="T83" s="17"/>
      <c r="U83" s="17"/>
      <c r="V83" s="17"/>
      <c r="W83" s="17"/>
      <c r="X83" s="17"/>
      <c r="Y83" s="17"/>
      <c r="Z83" s="17"/>
      <c r="AA83" s="17"/>
    </row>
    <row r="84" spans="1:58" ht="15.75" customHeight="1">
      <c r="A84" s="17" t="s">
        <v>1805</v>
      </c>
      <c r="B84" s="17" t="s">
        <v>1806</v>
      </c>
      <c r="C84" s="85" t="s">
        <v>582</v>
      </c>
      <c r="D84" s="152">
        <v>100</v>
      </c>
      <c r="E84" s="151">
        <v>1</v>
      </c>
      <c r="F84" s="180">
        <v>100</v>
      </c>
      <c r="G84" s="151">
        <v>4</v>
      </c>
      <c r="H84" s="179" t="s">
        <v>603</v>
      </c>
      <c r="I84" s="173" t="s">
        <v>1807</v>
      </c>
      <c r="J84" s="725"/>
      <c r="K84" s="699"/>
      <c r="L84" s="699"/>
      <c r="M84" s="699"/>
      <c r="N84" s="724"/>
      <c r="O84" s="725"/>
      <c r="P84" s="699"/>
      <c r="Q84" s="17"/>
      <c r="R84" s="17"/>
      <c r="S84" s="17"/>
      <c r="T84" s="17"/>
      <c r="U84" s="17"/>
      <c r="V84" s="17"/>
      <c r="W84" s="17"/>
      <c r="X84" s="17"/>
      <c r="Y84" s="17"/>
      <c r="Z84" s="17"/>
      <c r="AA84" s="17"/>
    </row>
    <row r="85" spans="1:58" ht="15.75" customHeight="1">
      <c r="A85" s="17"/>
      <c r="B85" s="17"/>
      <c r="C85" s="85"/>
      <c r="D85" s="152"/>
      <c r="E85" s="151"/>
      <c r="F85" s="180">
        <f>TSAC!$D85*TSAC!$E85</f>
        <v>0</v>
      </c>
      <c r="G85" s="151"/>
      <c r="H85" s="179" t="str">
        <f>IF(TSAC!$B85= "","-",IF(TSAC!$B85= "External","Specify location tariff", "Campus buy-off"))</f>
        <v>-</v>
      </c>
      <c r="I85" s="179"/>
      <c r="J85" s="725"/>
      <c r="K85" s="699"/>
      <c r="L85" s="699"/>
      <c r="M85" s="699"/>
      <c r="N85" s="724"/>
      <c r="O85" s="725"/>
      <c r="P85" s="699"/>
      <c r="Q85" s="17"/>
      <c r="R85" s="17"/>
      <c r="S85" s="17"/>
      <c r="T85" s="17"/>
      <c r="U85" s="17"/>
      <c r="V85" s="17"/>
      <c r="W85" s="17"/>
      <c r="X85" s="17"/>
      <c r="Y85" s="17"/>
      <c r="Z85" s="17"/>
      <c r="AA85" s="17"/>
    </row>
    <row r="86" spans="1:58" ht="15.75" customHeight="1">
      <c r="A86" s="17"/>
      <c r="B86" s="17"/>
      <c r="C86" s="85"/>
      <c r="D86" s="152"/>
      <c r="E86" s="151"/>
      <c r="F86" s="180">
        <f>TSAC!$D86*TSAC!$E86</f>
        <v>0</v>
      </c>
      <c r="G86" s="151"/>
      <c r="H86" s="179" t="str">
        <f>IF(TSAC!$B86= "","-",IF(TSAC!$B86= "External","Specify location tariff", "Campus buy-off"))</f>
        <v>-</v>
      </c>
      <c r="I86" s="179"/>
      <c r="J86" s="725"/>
      <c r="K86" s="699"/>
      <c r="L86" s="699"/>
      <c r="M86" s="699"/>
      <c r="N86" s="724"/>
      <c r="O86" s="725"/>
      <c r="P86" s="699"/>
      <c r="Q86" s="17"/>
      <c r="R86" s="17"/>
      <c r="S86" s="17"/>
      <c r="T86" s="17"/>
      <c r="U86" s="17"/>
      <c r="V86" s="17"/>
      <c r="W86" s="17"/>
      <c r="X86" s="17"/>
      <c r="Y86" s="17"/>
      <c r="Z86" s="17"/>
      <c r="AA86" s="17"/>
    </row>
    <row r="87" spans="1:58" ht="15.75" customHeight="1">
      <c r="A87" s="17"/>
      <c r="B87" s="17"/>
      <c r="C87" s="85"/>
      <c r="D87" s="152"/>
      <c r="E87" s="151"/>
      <c r="F87" s="180">
        <f>TSAC!$D87*TSAC!$E87</f>
        <v>0</v>
      </c>
      <c r="G87" s="151"/>
      <c r="H87" s="179" t="str">
        <f>IF(TSAC!$B87= "","-",IF(TSAC!$B87= "External","Specify location tariff", "Campus buy-off"))</f>
        <v>-</v>
      </c>
      <c r="I87" s="179"/>
      <c r="J87" s="725"/>
      <c r="K87" s="699"/>
      <c r="L87" s="699"/>
      <c r="M87" s="699"/>
      <c r="N87" s="724"/>
      <c r="O87" s="725"/>
      <c r="P87" s="699"/>
      <c r="Q87" s="17"/>
      <c r="R87" s="17"/>
      <c r="S87" s="17"/>
      <c r="T87" s="17"/>
      <c r="U87" s="17"/>
      <c r="V87" s="17"/>
      <c r="W87" s="17"/>
      <c r="X87" s="17"/>
      <c r="Y87" s="17"/>
      <c r="Z87" s="17"/>
      <c r="AA87" s="17"/>
    </row>
    <row r="88" spans="1:58" ht="15.75" customHeight="1">
      <c r="A88" s="167"/>
      <c r="B88" s="17"/>
      <c r="C88" s="557"/>
      <c r="D88" s="558"/>
      <c r="E88" s="556"/>
      <c r="F88" s="555">
        <f>TSAC!$D88*TSAC!$E88</f>
        <v>0</v>
      </c>
      <c r="G88" s="556"/>
      <c r="H88" s="557" t="str">
        <f>IF(TSAC!$B88= "","-",IF(TSAC!$B88= "External","Specify location tariff", "Campus buy-off"))</f>
        <v>-</v>
      </c>
      <c r="I88" s="561"/>
      <c r="J88" s="726"/>
      <c r="K88" s="717"/>
      <c r="L88" s="717"/>
      <c r="M88" s="717"/>
      <c r="N88" s="727"/>
      <c r="O88" s="725"/>
      <c r="P88" s="699"/>
      <c r="Q88" s="17"/>
      <c r="R88" s="17"/>
      <c r="S88" s="17"/>
      <c r="T88" s="17"/>
      <c r="U88" s="17"/>
      <c r="V88" s="17"/>
      <c r="W88" s="17"/>
      <c r="X88" s="17"/>
      <c r="Y88" s="17"/>
      <c r="Z88" s="17"/>
      <c r="AA88" s="17"/>
    </row>
    <row r="89" spans="1:58" ht="15.75" customHeight="1">
      <c r="A89" s="16"/>
      <c r="B89" s="17"/>
      <c r="C89" s="17"/>
      <c r="D89" s="17"/>
      <c r="E89" s="17"/>
      <c r="F89" s="17"/>
      <c r="G89" s="17"/>
      <c r="H89" s="17"/>
      <c r="I89" s="17"/>
      <c r="J89" s="17"/>
      <c r="K89" s="17"/>
      <c r="L89" s="17"/>
      <c r="M89" s="17"/>
      <c r="N89" s="17"/>
      <c r="O89" s="17">
        <v>0</v>
      </c>
      <c r="P89" s="17"/>
      <c r="Q89" s="17"/>
      <c r="R89" s="17"/>
      <c r="S89" s="17"/>
      <c r="T89" s="17"/>
      <c r="U89" s="17"/>
      <c r="V89" s="17"/>
      <c r="W89" s="17"/>
      <c r="X89" s="17"/>
      <c r="Y89" s="17"/>
      <c r="Z89" s="17"/>
      <c r="AA89" s="17"/>
      <c r="AB89" s="17"/>
      <c r="AC89" s="17"/>
      <c r="AD89" s="17"/>
    </row>
    <row r="90" spans="1:58" ht="15.75" customHeight="1">
      <c r="A90" s="16"/>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row>
    <row r="91" spans="1:58" ht="15.75" customHeight="1">
      <c r="A91" s="560" t="s">
        <v>404</v>
      </c>
      <c r="B91" s="17"/>
      <c r="C91" s="180"/>
      <c r="D91" s="85"/>
      <c r="E91" s="85"/>
      <c r="F91" s="85"/>
      <c r="G91" s="85"/>
      <c r="H91" s="85"/>
      <c r="I91" s="85"/>
      <c r="J91" s="85"/>
      <c r="K91" s="85"/>
      <c r="L91" s="181"/>
      <c r="M91" s="169"/>
      <c r="N91" s="17"/>
      <c r="O91" s="17"/>
      <c r="P91" s="17"/>
      <c r="Q91" s="17"/>
      <c r="R91" s="17"/>
      <c r="S91" s="17"/>
      <c r="T91" s="17"/>
      <c r="U91" s="17"/>
      <c r="V91" s="17"/>
      <c r="W91" s="17"/>
      <c r="X91" s="17"/>
      <c r="Y91" s="17"/>
      <c r="Z91" s="17"/>
      <c r="AA91" s="17"/>
      <c r="AB91" s="17"/>
      <c r="AC91" s="17"/>
      <c r="AD91" s="17"/>
    </row>
    <row r="92" spans="1:58" ht="15" customHeight="1">
      <c r="A92" s="16" t="s">
        <v>405</v>
      </c>
      <c r="B92" s="16" t="s">
        <v>406</v>
      </c>
      <c r="C92" s="16" t="s">
        <v>407</v>
      </c>
      <c r="D92" s="16" t="s">
        <v>408</v>
      </c>
      <c r="E92" s="16" t="s">
        <v>409</v>
      </c>
      <c r="F92" s="16" t="s">
        <v>410</v>
      </c>
      <c r="G92" s="16" t="s">
        <v>389</v>
      </c>
      <c r="H92" s="714" t="s">
        <v>390</v>
      </c>
      <c r="I92" s="715"/>
      <c r="J92" s="712" t="s">
        <v>322</v>
      </c>
      <c r="K92" s="713"/>
      <c r="L92" s="17"/>
      <c r="M92" s="17"/>
      <c r="N92" s="17"/>
      <c r="O92" s="17"/>
      <c r="P92" s="163"/>
      <c r="Q92" s="16"/>
      <c r="R92" s="17"/>
      <c r="S92" s="182"/>
      <c r="T92" s="17"/>
      <c r="U92" s="17"/>
      <c r="V92" s="17"/>
      <c r="W92" s="20">
        <f>SUM(F94:F134)</f>
        <v>4167.67</v>
      </c>
      <c r="X92" s="17"/>
      <c r="Y92" s="17"/>
      <c r="Z92" s="17"/>
      <c r="AA92" s="17"/>
      <c r="AB92" s="17"/>
    </row>
    <row r="93" spans="1:58" ht="14.25" customHeight="1">
      <c r="A93" s="305" t="s">
        <v>1808</v>
      </c>
      <c r="B93" s="305"/>
      <c r="C93" s="473"/>
      <c r="D93" s="474"/>
      <c r="E93" s="474"/>
      <c r="F93" s="473"/>
      <c r="G93" s="475"/>
      <c r="H93" s="476"/>
      <c r="I93" s="476"/>
      <c r="J93" s="477"/>
      <c r="K93" s="477"/>
      <c r="L93" s="16"/>
      <c r="M93" s="16"/>
      <c r="N93" s="16"/>
      <c r="O93" s="16"/>
      <c r="P93" s="16"/>
      <c r="Q93" s="476"/>
      <c r="R93" s="16"/>
      <c r="S93" s="16"/>
      <c r="T93" s="16"/>
      <c r="U93" s="16"/>
      <c r="V93" s="16"/>
      <c r="W93" s="16"/>
      <c r="X93" s="16"/>
      <c r="Y93" s="16"/>
      <c r="Z93" s="16"/>
      <c r="AA93" s="16"/>
      <c r="AB93" s="16"/>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row>
    <row r="94" spans="1:58" ht="14.25" customHeight="1">
      <c r="A94" s="478" t="s">
        <v>1809</v>
      </c>
      <c r="B94" s="478" t="s">
        <v>508</v>
      </c>
      <c r="C94" s="479">
        <v>407</v>
      </c>
      <c r="D94" s="26">
        <v>2</v>
      </c>
      <c r="E94" s="26">
        <v>1</v>
      </c>
      <c r="F94" s="479">
        <v>203.5</v>
      </c>
      <c r="G94" s="478" t="s">
        <v>1810</v>
      </c>
      <c r="H94" s="716"/>
      <c r="I94" s="699"/>
      <c r="J94" s="718" t="s">
        <v>413</v>
      </c>
      <c r="K94" s="713"/>
      <c r="L94" s="17"/>
      <c r="M94" s="17"/>
      <c r="N94" s="17"/>
      <c r="O94" s="17"/>
      <c r="P94" s="17"/>
      <c r="Q94" s="187"/>
      <c r="R94" s="17"/>
      <c r="S94" s="17"/>
      <c r="T94" s="17"/>
      <c r="U94" s="17"/>
      <c r="V94" s="17"/>
      <c r="W94" s="17"/>
      <c r="X94" s="17"/>
      <c r="Y94" s="17"/>
      <c r="Z94" s="17"/>
      <c r="AA94" s="17"/>
      <c r="AB94" s="17"/>
    </row>
    <row r="95" spans="1:58" ht="14.25" customHeight="1">
      <c r="A95" s="478" t="s">
        <v>1811</v>
      </c>
      <c r="B95" s="478" t="s">
        <v>508</v>
      </c>
      <c r="C95" s="479">
        <v>237.64</v>
      </c>
      <c r="D95" s="26">
        <v>5</v>
      </c>
      <c r="E95" s="26">
        <v>2</v>
      </c>
      <c r="F95" s="479">
        <v>95.06</v>
      </c>
      <c r="G95" s="478" t="s">
        <v>1812</v>
      </c>
      <c r="H95" s="699"/>
      <c r="I95" s="699"/>
      <c r="J95" s="719"/>
      <c r="K95" s="720"/>
      <c r="L95" s="17"/>
      <c r="M95" s="17"/>
      <c r="N95" s="17"/>
      <c r="O95" s="17"/>
      <c r="P95" s="17"/>
      <c r="Q95" s="187"/>
      <c r="R95" s="17"/>
      <c r="S95" s="17"/>
      <c r="T95" s="17"/>
      <c r="U95" s="17"/>
      <c r="V95" s="17"/>
      <c r="W95" s="17"/>
      <c r="X95" s="17"/>
      <c r="Y95" s="17"/>
      <c r="Z95" s="17"/>
      <c r="AA95" s="17"/>
      <c r="AB95" s="17"/>
    </row>
    <row r="96" spans="1:58" ht="14.25" customHeight="1">
      <c r="A96" s="478" t="s">
        <v>1813</v>
      </c>
      <c r="B96" s="478" t="s">
        <v>508</v>
      </c>
      <c r="C96" s="479">
        <v>150</v>
      </c>
      <c r="D96" s="26">
        <v>5</v>
      </c>
      <c r="E96" s="26">
        <v>1</v>
      </c>
      <c r="F96" s="479">
        <v>30</v>
      </c>
      <c r="G96" s="478" t="s">
        <v>1812</v>
      </c>
      <c r="H96" s="699"/>
      <c r="I96" s="699"/>
      <c r="J96" s="719"/>
      <c r="K96" s="720"/>
      <c r="L96" s="17"/>
      <c r="M96" s="17"/>
      <c r="N96" s="17"/>
      <c r="O96" s="17"/>
      <c r="P96" s="17"/>
      <c r="Q96" s="187"/>
      <c r="R96" s="17"/>
      <c r="S96" s="17"/>
      <c r="T96" s="17"/>
      <c r="U96" s="17"/>
      <c r="V96" s="17"/>
      <c r="W96" s="17"/>
      <c r="X96" s="17"/>
      <c r="Y96" s="17"/>
      <c r="Z96" s="17"/>
      <c r="AA96" s="17"/>
      <c r="AB96" s="17"/>
    </row>
    <row r="97" spans="1:28" ht="14.25" customHeight="1">
      <c r="A97" s="478" t="s">
        <v>1814</v>
      </c>
      <c r="B97" s="478" t="s">
        <v>508</v>
      </c>
      <c r="C97" s="479">
        <v>150</v>
      </c>
      <c r="D97" s="26">
        <v>5</v>
      </c>
      <c r="E97" s="26">
        <v>2</v>
      </c>
      <c r="F97" s="479">
        <v>60</v>
      </c>
      <c r="G97" s="478" t="s">
        <v>1812</v>
      </c>
      <c r="H97" s="699"/>
      <c r="I97" s="699"/>
      <c r="J97" s="719"/>
      <c r="K97" s="720"/>
      <c r="L97" s="17"/>
      <c r="M97" s="17"/>
      <c r="N97" s="17"/>
      <c r="O97" s="17"/>
      <c r="P97" s="17"/>
      <c r="Q97" s="187"/>
      <c r="R97" s="17"/>
      <c r="S97" s="17"/>
      <c r="T97" s="17"/>
      <c r="U97" s="17"/>
      <c r="V97" s="17"/>
      <c r="W97" s="17"/>
      <c r="X97" s="17"/>
      <c r="Y97" s="17"/>
      <c r="Z97" s="17"/>
      <c r="AA97" s="17"/>
      <c r="AB97" s="17"/>
    </row>
    <row r="98" spans="1:28" ht="14.25" customHeight="1">
      <c r="A98" s="478" t="s">
        <v>1815</v>
      </c>
      <c r="B98" s="478" t="s">
        <v>636</v>
      </c>
      <c r="C98" s="479">
        <v>50</v>
      </c>
      <c r="D98" s="26">
        <v>1</v>
      </c>
      <c r="E98" s="26">
        <v>1</v>
      </c>
      <c r="F98" s="479">
        <v>50</v>
      </c>
      <c r="G98" s="478" t="s">
        <v>1812</v>
      </c>
      <c r="H98" s="699"/>
      <c r="I98" s="699"/>
      <c r="J98" s="719"/>
      <c r="K98" s="720"/>
      <c r="L98" s="17"/>
      <c r="M98" s="17"/>
      <c r="N98" s="17"/>
      <c r="O98" s="17"/>
      <c r="P98" s="17"/>
      <c r="Q98" s="187"/>
      <c r="R98" s="17"/>
      <c r="S98" s="17"/>
      <c r="T98" s="17"/>
      <c r="U98" s="17"/>
      <c r="V98" s="17"/>
      <c r="W98" s="17"/>
      <c r="X98" s="17"/>
      <c r="Y98" s="17"/>
      <c r="Z98" s="17"/>
      <c r="AA98" s="17"/>
      <c r="AB98" s="17"/>
    </row>
    <row r="99" spans="1:28" ht="14.25" customHeight="1">
      <c r="A99" s="478" t="s">
        <v>1816</v>
      </c>
      <c r="B99" s="478" t="s">
        <v>636</v>
      </c>
      <c r="C99" s="479">
        <v>30</v>
      </c>
      <c r="D99" s="26">
        <v>1</v>
      </c>
      <c r="E99" s="26">
        <v>1</v>
      </c>
      <c r="F99" s="479">
        <v>30</v>
      </c>
      <c r="G99" s="478" t="s">
        <v>1812</v>
      </c>
      <c r="H99" s="699"/>
      <c r="I99" s="699"/>
      <c r="J99" s="719"/>
      <c r="K99" s="720"/>
      <c r="L99" s="17"/>
      <c r="M99" s="17"/>
      <c r="N99" s="17"/>
      <c r="O99" s="17"/>
      <c r="P99" s="17"/>
      <c r="Q99" s="187"/>
      <c r="R99" s="17"/>
      <c r="S99" s="17"/>
      <c r="T99" s="17"/>
      <c r="U99" s="17"/>
      <c r="V99" s="17"/>
      <c r="W99" s="17"/>
      <c r="X99" s="17"/>
      <c r="Y99" s="17"/>
      <c r="Z99" s="17"/>
      <c r="AA99" s="17"/>
      <c r="AB99" s="17"/>
    </row>
    <row r="100" spans="1:28" ht="14.25" customHeight="1">
      <c r="A100" s="478" t="s">
        <v>1817</v>
      </c>
      <c r="B100" s="478" t="s">
        <v>508</v>
      </c>
      <c r="C100" s="479">
        <v>129.94999999999999</v>
      </c>
      <c r="D100" s="26">
        <v>5</v>
      </c>
      <c r="E100" s="26">
        <v>1</v>
      </c>
      <c r="F100" s="479">
        <v>25.99</v>
      </c>
      <c r="G100" s="478" t="s">
        <v>1812</v>
      </c>
      <c r="H100" s="699"/>
      <c r="I100" s="699"/>
      <c r="J100" s="719"/>
      <c r="K100" s="720"/>
      <c r="L100" s="17"/>
      <c r="M100" s="17"/>
      <c r="N100" s="17"/>
      <c r="O100" s="17"/>
      <c r="P100" s="17"/>
      <c r="Q100" s="187"/>
      <c r="R100" s="17"/>
      <c r="S100" s="17"/>
      <c r="T100" s="17"/>
      <c r="U100" s="17"/>
      <c r="V100" s="17"/>
      <c r="W100" s="17"/>
      <c r="X100" s="17"/>
      <c r="Y100" s="17"/>
      <c r="Z100" s="17"/>
      <c r="AA100" s="17"/>
      <c r="AB100" s="17"/>
    </row>
    <row r="101" spans="1:28" ht="14.25" customHeight="1">
      <c r="A101" s="478" t="s">
        <v>1818</v>
      </c>
      <c r="B101" s="478" t="s">
        <v>508</v>
      </c>
      <c r="C101" s="479">
        <v>49.04</v>
      </c>
      <c r="D101" s="26">
        <v>10</v>
      </c>
      <c r="E101" s="26">
        <v>40</v>
      </c>
      <c r="F101" s="479">
        <v>196.16</v>
      </c>
      <c r="G101" s="478" t="s">
        <v>1819</v>
      </c>
      <c r="H101" s="699"/>
      <c r="I101" s="699"/>
      <c r="J101" s="719"/>
      <c r="K101" s="720"/>
      <c r="L101" s="17"/>
      <c r="M101" s="17"/>
      <c r="N101" s="17"/>
      <c r="O101" s="17"/>
      <c r="P101" s="17"/>
      <c r="Q101" s="187"/>
      <c r="R101" s="17"/>
      <c r="S101" s="17"/>
      <c r="T101" s="17"/>
      <c r="U101" s="17"/>
      <c r="V101" s="17"/>
      <c r="W101" s="17"/>
      <c r="X101" s="17"/>
      <c r="Y101" s="17"/>
      <c r="Z101" s="17"/>
      <c r="AA101" s="17"/>
      <c r="AB101" s="17"/>
    </row>
    <row r="102" spans="1:28" ht="14.25" customHeight="1">
      <c r="A102" s="478" t="s">
        <v>1820</v>
      </c>
      <c r="B102" s="478" t="s">
        <v>508</v>
      </c>
      <c r="C102" s="479">
        <v>30</v>
      </c>
      <c r="D102" s="26">
        <v>10</v>
      </c>
      <c r="E102" s="26">
        <v>40</v>
      </c>
      <c r="F102" s="479">
        <v>120</v>
      </c>
      <c r="G102" s="478" t="s">
        <v>1819</v>
      </c>
      <c r="H102" s="699"/>
      <c r="I102" s="699"/>
      <c r="J102" s="719"/>
      <c r="K102" s="720"/>
      <c r="L102" s="17"/>
      <c r="M102" s="17"/>
      <c r="N102" s="17"/>
      <c r="O102" s="17"/>
      <c r="P102" s="17"/>
      <c r="Q102" s="187"/>
      <c r="R102" s="17"/>
      <c r="S102" s="17"/>
      <c r="T102" s="17"/>
      <c r="U102" s="17"/>
      <c r="V102" s="17"/>
      <c r="W102" s="17"/>
      <c r="X102" s="17"/>
      <c r="Y102" s="17"/>
      <c r="Z102" s="17"/>
      <c r="AA102" s="17"/>
      <c r="AB102" s="17"/>
    </row>
    <row r="103" spans="1:28" ht="14.25" customHeight="1">
      <c r="A103" s="478" t="s">
        <v>1821</v>
      </c>
      <c r="B103" s="478" t="s">
        <v>508</v>
      </c>
      <c r="C103" s="479">
        <v>40</v>
      </c>
      <c r="D103" s="26">
        <v>10</v>
      </c>
      <c r="E103" s="26">
        <v>9</v>
      </c>
      <c r="F103" s="479">
        <v>36</v>
      </c>
      <c r="G103" s="478" t="s">
        <v>1819</v>
      </c>
      <c r="H103" s="699"/>
      <c r="I103" s="699"/>
      <c r="J103" s="719"/>
      <c r="K103" s="720"/>
      <c r="L103" s="17"/>
      <c r="M103" s="17"/>
      <c r="N103" s="17"/>
      <c r="O103" s="17"/>
      <c r="P103" s="17"/>
      <c r="Q103" s="187"/>
      <c r="R103" s="17"/>
      <c r="S103" s="17"/>
      <c r="T103" s="17"/>
      <c r="U103" s="17"/>
      <c r="V103" s="17"/>
      <c r="W103" s="17"/>
      <c r="X103" s="17"/>
      <c r="Y103" s="17"/>
      <c r="Z103" s="17"/>
      <c r="AA103" s="17"/>
      <c r="AB103" s="17"/>
    </row>
    <row r="104" spans="1:28" ht="14.25" customHeight="1">
      <c r="A104" s="478" t="s">
        <v>1822</v>
      </c>
      <c r="B104" s="478" t="s">
        <v>508</v>
      </c>
      <c r="C104" s="479">
        <v>124.95</v>
      </c>
      <c r="D104" s="26">
        <v>10</v>
      </c>
      <c r="E104" s="26">
        <v>2</v>
      </c>
      <c r="F104" s="479">
        <v>24.99</v>
      </c>
      <c r="G104" s="478" t="s">
        <v>1819</v>
      </c>
      <c r="H104" s="699"/>
      <c r="I104" s="699"/>
      <c r="J104" s="719"/>
      <c r="K104" s="720"/>
      <c r="L104" s="17"/>
      <c r="M104" s="17"/>
      <c r="N104" s="17"/>
      <c r="O104" s="17"/>
      <c r="P104" s="17"/>
      <c r="Q104" s="187"/>
      <c r="R104" s="17"/>
      <c r="S104" s="17"/>
      <c r="T104" s="17"/>
      <c r="U104" s="17"/>
      <c r="V104" s="17"/>
      <c r="W104" s="17"/>
      <c r="X104" s="17"/>
      <c r="Y104" s="17"/>
      <c r="Z104" s="17"/>
      <c r="AA104" s="17"/>
      <c r="AB104" s="17"/>
    </row>
    <row r="105" spans="1:28" ht="14.25" customHeight="1">
      <c r="A105" s="478" t="s">
        <v>1823</v>
      </c>
      <c r="B105" s="478" t="s">
        <v>508</v>
      </c>
      <c r="C105" s="479">
        <v>6.04</v>
      </c>
      <c r="D105" s="26">
        <v>5</v>
      </c>
      <c r="E105" s="26">
        <v>40</v>
      </c>
      <c r="F105" s="479">
        <v>48.32</v>
      </c>
      <c r="G105" s="478" t="s">
        <v>1819</v>
      </c>
      <c r="H105" s="699"/>
      <c r="I105" s="699"/>
      <c r="J105" s="719"/>
      <c r="K105" s="720"/>
      <c r="L105" s="17"/>
      <c r="M105" s="17"/>
      <c r="N105" s="17"/>
      <c r="O105" s="17"/>
      <c r="P105" s="17"/>
      <c r="Q105" s="187"/>
      <c r="R105" s="17"/>
      <c r="S105" s="17"/>
      <c r="T105" s="17"/>
      <c r="U105" s="17"/>
      <c r="V105" s="17"/>
      <c r="W105" s="17"/>
      <c r="X105" s="17"/>
      <c r="Y105" s="17"/>
      <c r="Z105" s="17"/>
      <c r="AA105" s="17"/>
      <c r="AB105" s="17"/>
    </row>
    <row r="106" spans="1:28" ht="14.25" customHeight="1">
      <c r="A106" s="478" t="s">
        <v>1824</v>
      </c>
      <c r="B106" s="478" t="s">
        <v>508</v>
      </c>
      <c r="C106" s="479">
        <v>16.989999999999998</v>
      </c>
      <c r="D106" s="26">
        <v>5</v>
      </c>
      <c r="E106" s="26">
        <v>100</v>
      </c>
      <c r="F106" s="479">
        <v>339.8</v>
      </c>
      <c r="G106" s="478" t="s">
        <v>1819</v>
      </c>
      <c r="H106" s="699"/>
      <c r="I106" s="699"/>
      <c r="J106" s="719"/>
      <c r="K106" s="720"/>
      <c r="L106" s="17"/>
      <c r="M106" s="17"/>
      <c r="N106" s="17"/>
      <c r="O106" s="17"/>
      <c r="P106" s="17"/>
      <c r="Q106" s="187"/>
      <c r="R106" s="17"/>
      <c r="S106" s="17"/>
      <c r="T106" s="17"/>
      <c r="U106" s="17"/>
      <c r="V106" s="17"/>
      <c r="W106" s="17"/>
      <c r="X106" s="17"/>
      <c r="Y106" s="17"/>
      <c r="Z106" s="17"/>
      <c r="AA106" s="17"/>
      <c r="AB106" s="17"/>
    </row>
    <row r="107" spans="1:28" ht="14.25" customHeight="1">
      <c r="A107" s="478" t="s">
        <v>1825</v>
      </c>
      <c r="B107" s="478" t="s">
        <v>508</v>
      </c>
      <c r="C107" s="479">
        <v>7.54</v>
      </c>
      <c r="D107" s="26">
        <v>10</v>
      </c>
      <c r="E107" s="26">
        <v>60</v>
      </c>
      <c r="F107" s="479">
        <v>45.24</v>
      </c>
      <c r="G107" s="478" t="s">
        <v>1819</v>
      </c>
      <c r="H107" s="699"/>
      <c r="I107" s="699"/>
      <c r="J107" s="719"/>
      <c r="K107" s="720"/>
      <c r="L107" s="17"/>
      <c r="M107" s="17"/>
      <c r="N107" s="17"/>
      <c r="O107" s="17"/>
      <c r="P107" s="17"/>
      <c r="Q107" s="187"/>
      <c r="R107" s="17"/>
      <c r="S107" s="17"/>
      <c r="T107" s="17"/>
      <c r="U107" s="17"/>
      <c r="V107" s="17"/>
      <c r="W107" s="17"/>
      <c r="X107" s="17"/>
      <c r="Y107" s="17"/>
      <c r="Z107" s="17"/>
      <c r="AA107" s="17"/>
      <c r="AB107" s="17"/>
    </row>
    <row r="108" spans="1:28" ht="14.25" customHeight="1">
      <c r="A108" s="478" t="s">
        <v>1826</v>
      </c>
      <c r="B108" s="478" t="s">
        <v>508</v>
      </c>
      <c r="C108" s="479">
        <v>9.81</v>
      </c>
      <c r="D108" s="26">
        <v>10</v>
      </c>
      <c r="E108" s="26">
        <v>90</v>
      </c>
      <c r="F108" s="479">
        <v>88.29</v>
      </c>
      <c r="G108" s="478" t="s">
        <v>1819</v>
      </c>
      <c r="H108" s="699"/>
      <c r="I108" s="699"/>
      <c r="J108" s="719"/>
      <c r="K108" s="720"/>
      <c r="L108" s="17"/>
      <c r="M108" s="17"/>
      <c r="N108" s="17"/>
      <c r="O108" s="17"/>
      <c r="P108" s="17"/>
      <c r="Q108" s="187"/>
      <c r="R108" s="17"/>
      <c r="S108" s="17"/>
      <c r="T108" s="17"/>
      <c r="U108" s="17"/>
      <c r="V108" s="17"/>
      <c r="W108" s="17"/>
      <c r="X108" s="17"/>
      <c r="Y108" s="17"/>
      <c r="Z108" s="17"/>
      <c r="AA108" s="17"/>
      <c r="AB108" s="17"/>
    </row>
    <row r="109" spans="1:28" ht="14.25" customHeight="1">
      <c r="A109" s="478" t="s">
        <v>1827</v>
      </c>
      <c r="B109" s="478" t="s">
        <v>508</v>
      </c>
      <c r="C109" s="479">
        <v>15.13</v>
      </c>
      <c r="D109" s="26">
        <v>10</v>
      </c>
      <c r="E109" s="26">
        <v>20</v>
      </c>
      <c r="F109" s="479">
        <v>30.26</v>
      </c>
      <c r="G109" s="478" t="s">
        <v>1819</v>
      </c>
      <c r="H109" s="699"/>
      <c r="I109" s="699"/>
      <c r="J109" s="719"/>
      <c r="K109" s="720"/>
      <c r="L109" s="17"/>
      <c r="M109" s="17"/>
      <c r="N109" s="17"/>
      <c r="O109" s="17"/>
      <c r="P109" s="17"/>
      <c r="Q109" s="187"/>
      <c r="R109" s="17"/>
      <c r="S109" s="17"/>
      <c r="T109" s="17"/>
      <c r="U109" s="17"/>
      <c r="V109" s="17"/>
      <c r="W109" s="17"/>
      <c r="X109" s="17"/>
      <c r="Y109" s="17"/>
      <c r="Z109" s="17"/>
      <c r="AA109" s="17"/>
      <c r="AB109" s="17"/>
    </row>
    <row r="110" spans="1:28" ht="14.25" customHeight="1">
      <c r="A110" s="183"/>
      <c r="B110" s="183"/>
      <c r="C110" s="480"/>
      <c r="D110" s="262"/>
      <c r="E110" s="262"/>
      <c r="F110" s="480"/>
      <c r="G110" s="633"/>
      <c r="H110" s="699"/>
      <c r="I110" s="699"/>
      <c r="J110" s="719"/>
      <c r="K110" s="720"/>
      <c r="L110" s="17"/>
      <c r="M110" s="17"/>
      <c r="N110" s="17"/>
      <c r="O110" s="17"/>
      <c r="P110" s="17"/>
      <c r="Q110" s="187"/>
      <c r="R110" s="17"/>
      <c r="S110" s="17"/>
      <c r="T110" s="17"/>
      <c r="U110" s="17"/>
      <c r="V110" s="17"/>
      <c r="W110" s="17"/>
      <c r="X110" s="17"/>
      <c r="Y110" s="17"/>
      <c r="Z110" s="17"/>
      <c r="AA110" s="17"/>
      <c r="AB110" s="17"/>
    </row>
    <row r="111" spans="1:28" ht="14.25" customHeight="1">
      <c r="A111" s="305" t="s">
        <v>1828</v>
      </c>
      <c r="B111" s="183"/>
      <c r="C111" s="480"/>
      <c r="D111" s="262"/>
      <c r="E111" s="262"/>
      <c r="F111" s="480"/>
      <c r="G111" s="617"/>
      <c r="H111" s="699"/>
      <c r="I111" s="699"/>
      <c r="J111" s="719"/>
      <c r="K111" s="720"/>
      <c r="L111" s="17"/>
      <c r="M111" s="17"/>
      <c r="N111" s="17"/>
      <c r="O111" s="17"/>
      <c r="P111" s="17"/>
      <c r="Q111" s="187"/>
      <c r="R111" s="17"/>
      <c r="S111" s="17"/>
      <c r="T111" s="17"/>
      <c r="U111" s="17"/>
      <c r="V111" s="17"/>
      <c r="W111" s="17"/>
      <c r="X111" s="17"/>
      <c r="Y111" s="17"/>
      <c r="Z111" s="17"/>
      <c r="AA111" s="17"/>
      <c r="AB111" s="17"/>
    </row>
    <row r="112" spans="1:28" ht="14.25" customHeight="1">
      <c r="A112" s="478" t="s">
        <v>1829</v>
      </c>
      <c r="B112" s="478" t="s">
        <v>508</v>
      </c>
      <c r="C112" s="479">
        <v>4.25</v>
      </c>
      <c r="D112" s="26">
        <v>5</v>
      </c>
      <c r="E112" s="26">
        <v>15</v>
      </c>
      <c r="F112" s="479">
        <v>12.75</v>
      </c>
      <c r="G112" s="478" t="s">
        <v>1819</v>
      </c>
      <c r="H112" s="699"/>
      <c r="I112" s="699"/>
      <c r="J112" s="719"/>
      <c r="K112" s="720"/>
      <c r="L112" s="17"/>
      <c r="M112" s="17"/>
      <c r="N112" s="17"/>
      <c r="O112" s="17"/>
      <c r="P112" s="17"/>
      <c r="Q112" s="187"/>
      <c r="R112" s="17"/>
      <c r="S112" s="17"/>
      <c r="T112" s="17"/>
      <c r="U112" s="17"/>
      <c r="V112" s="17"/>
      <c r="W112" s="17"/>
      <c r="X112" s="17"/>
      <c r="Y112" s="17"/>
      <c r="Z112" s="17"/>
      <c r="AA112" s="17"/>
      <c r="AB112" s="17"/>
    </row>
    <row r="113" spans="1:28" ht="14.25" customHeight="1">
      <c r="A113" s="478" t="s">
        <v>1830</v>
      </c>
      <c r="B113" s="478" t="s">
        <v>508</v>
      </c>
      <c r="C113" s="479">
        <v>19.64</v>
      </c>
      <c r="D113" s="26">
        <v>5</v>
      </c>
      <c r="E113" s="26">
        <v>5</v>
      </c>
      <c r="F113" s="479">
        <v>19.64</v>
      </c>
      <c r="G113" s="478" t="s">
        <v>1819</v>
      </c>
      <c r="H113" s="699"/>
      <c r="I113" s="699"/>
      <c r="J113" s="719"/>
      <c r="K113" s="720"/>
      <c r="L113" s="17"/>
      <c r="M113" s="17"/>
      <c r="N113" s="17"/>
      <c r="O113" s="17"/>
      <c r="P113" s="17"/>
      <c r="Q113" s="187"/>
      <c r="R113" s="17"/>
      <c r="S113" s="17"/>
      <c r="T113" s="17"/>
      <c r="U113" s="17"/>
      <c r="V113" s="17"/>
      <c r="W113" s="17"/>
      <c r="X113" s="17"/>
      <c r="Y113" s="17"/>
      <c r="Z113" s="17"/>
      <c r="AA113" s="17"/>
      <c r="AB113" s="17"/>
    </row>
    <row r="114" spans="1:28" ht="14.25" customHeight="1">
      <c r="A114" s="478" t="s">
        <v>1831</v>
      </c>
      <c r="B114" s="478" t="s">
        <v>508</v>
      </c>
      <c r="C114" s="479">
        <v>18.14</v>
      </c>
      <c r="D114" s="26">
        <v>5</v>
      </c>
      <c r="E114" s="26">
        <v>30</v>
      </c>
      <c r="F114" s="479">
        <v>108.84</v>
      </c>
      <c r="G114" s="478" t="s">
        <v>1819</v>
      </c>
      <c r="H114" s="699"/>
      <c r="I114" s="699"/>
      <c r="J114" s="719"/>
      <c r="K114" s="720"/>
      <c r="L114" s="17"/>
      <c r="M114" s="17"/>
      <c r="N114" s="17"/>
      <c r="O114" s="17"/>
      <c r="P114" s="17"/>
      <c r="Q114" s="187"/>
      <c r="R114" s="17"/>
      <c r="S114" s="17"/>
      <c r="T114" s="17"/>
      <c r="U114" s="17"/>
      <c r="V114" s="17"/>
      <c r="W114" s="17"/>
      <c r="X114" s="17"/>
      <c r="Y114" s="17"/>
      <c r="Z114" s="17"/>
      <c r="AA114" s="17"/>
      <c r="AB114" s="17"/>
    </row>
    <row r="115" spans="1:28" ht="14.25" customHeight="1">
      <c r="A115" s="478" t="s">
        <v>1832</v>
      </c>
      <c r="B115" s="478" t="s">
        <v>508</v>
      </c>
      <c r="C115" s="479">
        <v>29.99</v>
      </c>
      <c r="D115" s="26">
        <v>10</v>
      </c>
      <c r="E115" s="26">
        <v>30</v>
      </c>
      <c r="F115" s="479">
        <v>89.97</v>
      </c>
      <c r="G115" s="617"/>
      <c r="H115" s="699"/>
      <c r="I115" s="699"/>
      <c r="J115" s="719"/>
      <c r="K115" s="720"/>
      <c r="L115" s="17"/>
      <c r="M115" s="17"/>
      <c r="N115" s="17"/>
      <c r="O115" s="17"/>
      <c r="P115" s="17"/>
      <c r="Q115" s="187"/>
      <c r="R115" s="17"/>
      <c r="S115" s="17"/>
      <c r="T115" s="17"/>
      <c r="U115" s="17"/>
      <c r="V115" s="17"/>
      <c r="W115" s="17"/>
      <c r="X115" s="17"/>
      <c r="Y115" s="17"/>
      <c r="Z115" s="17"/>
      <c r="AA115" s="17"/>
      <c r="AB115" s="17"/>
    </row>
    <row r="116" spans="1:28" ht="14.25" customHeight="1">
      <c r="A116" s="478" t="s">
        <v>1833</v>
      </c>
      <c r="B116" s="478" t="s">
        <v>508</v>
      </c>
      <c r="C116" s="479">
        <v>150.56</v>
      </c>
      <c r="D116" s="26">
        <v>4</v>
      </c>
      <c r="E116" s="26">
        <v>20</v>
      </c>
      <c r="F116" s="479">
        <v>752.8</v>
      </c>
      <c r="G116" s="633"/>
      <c r="H116" s="699"/>
      <c r="I116" s="699"/>
      <c r="J116" s="719"/>
      <c r="K116" s="720"/>
      <c r="L116" s="17"/>
      <c r="M116" s="17"/>
      <c r="N116" s="17"/>
      <c r="O116" s="17"/>
      <c r="P116" s="17"/>
      <c r="Q116" s="187"/>
      <c r="R116" s="17"/>
      <c r="S116" s="17"/>
      <c r="T116" s="17"/>
      <c r="U116" s="17"/>
      <c r="V116" s="17"/>
      <c r="W116" s="17"/>
      <c r="X116" s="17"/>
      <c r="Y116" s="17"/>
      <c r="Z116" s="17"/>
      <c r="AA116" s="17"/>
      <c r="AB116" s="17"/>
    </row>
    <row r="117" spans="1:28" ht="14.25" customHeight="1">
      <c r="A117" s="478" t="s">
        <v>1834</v>
      </c>
      <c r="B117" s="478" t="s">
        <v>508</v>
      </c>
      <c r="C117" s="479">
        <v>181.23</v>
      </c>
      <c r="D117" s="26">
        <v>5</v>
      </c>
      <c r="E117" s="26">
        <v>6</v>
      </c>
      <c r="F117" s="479">
        <v>217.48</v>
      </c>
      <c r="G117" s="617"/>
      <c r="H117" s="699"/>
      <c r="I117" s="699"/>
      <c r="J117" s="719"/>
      <c r="K117" s="720"/>
      <c r="L117" s="17"/>
      <c r="M117" s="17"/>
      <c r="N117" s="17"/>
      <c r="O117" s="17"/>
      <c r="P117" s="17"/>
      <c r="Q117" s="187"/>
      <c r="R117" s="17"/>
      <c r="S117" s="17"/>
      <c r="T117" s="17"/>
      <c r="U117" s="17"/>
      <c r="V117" s="17"/>
      <c r="W117" s="17"/>
      <c r="X117" s="17"/>
      <c r="Y117" s="17"/>
      <c r="Z117" s="17"/>
      <c r="AA117" s="17"/>
      <c r="AB117" s="17"/>
    </row>
    <row r="118" spans="1:28" ht="14.25" customHeight="1">
      <c r="A118" s="478" t="s">
        <v>1835</v>
      </c>
      <c r="B118" s="478" t="s">
        <v>508</v>
      </c>
      <c r="C118" s="479">
        <v>34.31</v>
      </c>
      <c r="D118" s="26">
        <v>5</v>
      </c>
      <c r="E118" s="26">
        <v>30</v>
      </c>
      <c r="F118" s="479">
        <v>205.86</v>
      </c>
      <c r="G118" s="633"/>
      <c r="H118" s="699"/>
      <c r="I118" s="699"/>
      <c r="J118" s="719"/>
      <c r="K118" s="720"/>
      <c r="L118" s="17"/>
      <c r="M118" s="17"/>
      <c r="N118" s="17"/>
      <c r="O118" s="17"/>
      <c r="P118" s="17"/>
      <c r="Q118" s="187"/>
      <c r="R118" s="17"/>
      <c r="S118" s="17"/>
      <c r="T118" s="17"/>
      <c r="U118" s="17"/>
      <c r="V118" s="17"/>
      <c r="W118" s="17"/>
      <c r="X118" s="17"/>
      <c r="Y118" s="17"/>
      <c r="Z118" s="17"/>
      <c r="AA118" s="17"/>
      <c r="AB118" s="17"/>
    </row>
    <row r="119" spans="1:28" ht="14.25" customHeight="1">
      <c r="A119" s="478" t="s">
        <v>1836</v>
      </c>
      <c r="B119" s="478" t="s">
        <v>508</v>
      </c>
      <c r="C119" s="479">
        <v>89.95</v>
      </c>
      <c r="D119" s="481">
        <v>10</v>
      </c>
      <c r="E119" s="26">
        <v>7</v>
      </c>
      <c r="F119" s="479">
        <v>62.97</v>
      </c>
      <c r="G119" s="617"/>
      <c r="H119" s="699"/>
      <c r="I119" s="699"/>
      <c r="J119" s="719"/>
      <c r="K119" s="720"/>
      <c r="L119" s="17"/>
      <c r="M119" s="17"/>
      <c r="N119" s="17"/>
      <c r="O119" s="17"/>
      <c r="P119" s="17"/>
      <c r="Q119" s="187"/>
      <c r="R119" s="17"/>
      <c r="S119" s="17"/>
      <c r="T119" s="17"/>
      <c r="U119" s="17"/>
      <c r="V119" s="17"/>
      <c r="W119" s="17"/>
      <c r="X119" s="17"/>
      <c r="Y119" s="17"/>
      <c r="Z119" s="17"/>
      <c r="AA119" s="17"/>
      <c r="AB119" s="17"/>
    </row>
    <row r="120" spans="1:28" ht="14.25" customHeight="1">
      <c r="A120" s="478" t="s">
        <v>1837</v>
      </c>
      <c r="B120" s="478" t="s">
        <v>508</v>
      </c>
      <c r="C120" s="479">
        <v>85.5</v>
      </c>
      <c r="D120" s="481">
        <v>10</v>
      </c>
      <c r="E120" s="26">
        <v>8</v>
      </c>
      <c r="F120" s="479">
        <v>68.400000000000006</v>
      </c>
      <c r="G120" s="633"/>
      <c r="H120" s="699"/>
      <c r="I120" s="699"/>
      <c r="J120" s="719"/>
      <c r="K120" s="720"/>
      <c r="L120" s="17"/>
      <c r="M120" s="17"/>
      <c r="N120" s="17"/>
      <c r="O120" s="17"/>
      <c r="P120" s="17"/>
      <c r="Q120" s="187"/>
      <c r="R120" s="17"/>
      <c r="S120" s="17"/>
      <c r="T120" s="17"/>
      <c r="U120" s="17"/>
      <c r="V120" s="17"/>
      <c r="W120" s="17"/>
      <c r="X120" s="17"/>
      <c r="Y120" s="17"/>
      <c r="Z120" s="17"/>
      <c r="AA120" s="17"/>
      <c r="AB120" s="17"/>
    </row>
    <row r="121" spans="1:28" ht="15.75" customHeight="1">
      <c r="A121" s="478" t="s">
        <v>1838</v>
      </c>
      <c r="B121" s="478" t="s">
        <v>508</v>
      </c>
      <c r="C121" s="479">
        <v>76.5</v>
      </c>
      <c r="D121" s="481">
        <v>10</v>
      </c>
      <c r="E121" s="26">
        <v>8</v>
      </c>
      <c r="F121" s="479">
        <v>61.2</v>
      </c>
      <c r="G121" s="617"/>
      <c r="H121" s="699"/>
      <c r="I121" s="699"/>
      <c r="J121" s="719"/>
      <c r="K121" s="720"/>
      <c r="L121" s="17"/>
      <c r="M121" s="17"/>
      <c r="N121" s="17"/>
      <c r="O121" s="17"/>
      <c r="P121" s="17"/>
      <c r="Q121" s="17"/>
      <c r="R121" s="17"/>
      <c r="S121" s="17"/>
      <c r="T121" s="17"/>
      <c r="U121" s="17"/>
      <c r="V121" s="17"/>
      <c r="W121" s="17"/>
      <c r="X121" s="17"/>
      <c r="Y121" s="17"/>
      <c r="Z121" s="17"/>
      <c r="AA121" s="17"/>
      <c r="AB121" s="17"/>
    </row>
    <row r="122" spans="1:28" ht="15.75" customHeight="1">
      <c r="A122" s="478" t="s">
        <v>1839</v>
      </c>
      <c r="B122" s="478" t="s">
        <v>508</v>
      </c>
      <c r="C122" s="479">
        <v>71.95</v>
      </c>
      <c r="D122" s="481">
        <v>10</v>
      </c>
      <c r="E122" s="26">
        <v>7</v>
      </c>
      <c r="F122" s="479">
        <v>50.37</v>
      </c>
      <c r="G122" s="633"/>
      <c r="H122" s="699"/>
      <c r="I122" s="699"/>
      <c r="J122" s="719"/>
      <c r="K122" s="720"/>
      <c r="L122" s="17"/>
      <c r="M122" s="17"/>
      <c r="N122" s="17"/>
      <c r="O122" s="17"/>
      <c r="P122" s="17"/>
      <c r="Q122" s="17"/>
      <c r="R122" s="17"/>
      <c r="S122" s="17"/>
      <c r="T122" s="17"/>
      <c r="U122" s="17"/>
      <c r="V122" s="17"/>
      <c r="W122" s="17"/>
      <c r="X122" s="17"/>
      <c r="Y122" s="17"/>
      <c r="Z122" s="17"/>
      <c r="AA122" s="17"/>
      <c r="AB122" s="17"/>
    </row>
    <row r="123" spans="1:28" ht="15.75" customHeight="1">
      <c r="A123" s="478" t="s">
        <v>1840</v>
      </c>
      <c r="B123" s="478" t="s">
        <v>508</v>
      </c>
      <c r="C123" s="479">
        <v>71.95</v>
      </c>
      <c r="D123" s="481">
        <v>10</v>
      </c>
      <c r="E123" s="26">
        <v>6</v>
      </c>
      <c r="F123" s="479">
        <v>43.17</v>
      </c>
      <c r="G123" s="617"/>
      <c r="H123" s="699"/>
      <c r="I123" s="699"/>
      <c r="J123" s="719"/>
      <c r="K123" s="720"/>
      <c r="L123" s="17"/>
      <c r="M123" s="17"/>
      <c r="N123" s="17"/>
      <c r="O123" s="17"/>
      <c r="P123" s="17"/>
      <c r="Q123" s="17"/>
      <c r="R123" s="17"/>
      <c r="S123" s="17"/>
      <c r="T123" s="17"/>
      <c r="U123" s="17"/>
      <c r="V123" s="17"/>
      <c r="W123" s="17"/>
      <c r="X123" s="17"/>
      <c r="Y123" s="17"/>
      <c r="Z123" s="17"/>
      <c r="AA123" s="17"/>
      <c r="AB123" s="17"/>
    </row>
    <row r="124" spans="1:28" ht="15.75" customHeight="1">
      <c r="A124" s="478" t="s">
        <v>1841</v>
      </c>
      <c r="B124" s="478" t="s">
        <v>508</v>
      </c>
      <c r="C124" s="479">
        <v>89.95</v>
      </c>
      <c r="D124" s="481">
        <v>10</v>
      </c>
      <c r="E124" s="26">
        <v>4</v>
      </c>
      <c r="F124" s="479">
        <v>35.979999999999997</v>
      </c>
      <c r="G124" s="633"/>
      <c r="H124" s="699"/>
      <c r="I124" s="699"/>
      <c r="J124" s="719"/>
      <c r="K124" s="720"/>
      <c r="L124" s="17"/>
      <c r="M124" s="17"/>
      <c r="N124" s="17"/>
      <c r="O124" s="17"/>
      <c r="P124" s="17"/>
      <c r="Q124" s="17"/>
      <c r="R124" s="17"/>
      <c r="S124" s="17"/>
      <c r="T124" s="17"/>
      <c r="U124" s="17"/>
      <c r="V124" s="17"/>
      <c r="W124" s="17"/>
      <c r="X124" s="17"/>
      <c r="Y124" s="17"/>
      <c r="Z124" s="17"/>
      <c r="AA124" s="17"/>
      <c r="AB124" s="17"/>
    </row>
    <row r="125" spans="1:28" ht="15.75" customHeight="1">
      <c r="A125" s="478" t="s">
        <v>1842</v>
      </c>
      <c r="B125" s="478" t="s">
        <v>508</v>
      </c>
      <c r="C125" s="479">
        <v>85.5</v>
      </c>
      <c r="D125" s="481">
        <v>10</v>
      </c>
      <c r="E125" s="26">
        <v>4</v>
      </c>
      <c r="F125" s="479">
        <v>34.200000000000003</v>
      </c>
      <c r="G125" s="617"/>
      <c r="H125" s="699"/>
      <c r="I125" s="699"/>
      <c r="J125" s="719"/>
      <c r="K125" s="720"/>
      <c r="L125" s="17"/>
      <c r="M125" s="17"/>
      <c r="N125" s="17"/>
      <c r="O125" s="17"/>
      <c r="P125" s="17"/>
      <c r="Q125" s="17"/>
      <c r="R125" s="17"/>
      <c r="S125" s="17"/>
      <c r="T125" s="17"/>
      <c r="U125" s="17"/>
      <c r="V125" s="17"/>
      <c r="W125" s="17"/>
      <c r="X125" s="17"/>
      <c r="Y125" s="17"/>
      <c r="Z125" s="17"/>
      <c r="AA125" s="17"/>
      <c r="AB125" s="17"/>
    </row>
    <row r="126" spans="1:28" ht="15.75" customHeight="1">
      <c r="A126" s="478" t="s">
        <v>1843</v>
      </c>
      <c r="B126" s="478" t="s">
        <v>508</v>
      </c>
      <c r="C126" s="479">
        <v>139.94999999999999</v>
      </c>
      <c r="D126" s="26">
        <v>10</v>
      </c>
      <c r="E126" s="26">
        <v>8</v>
      </c>
      <c r="F126" s="479">
        <v>111.96</v>
      </c>
      <c r="G126" s="633"/>
      <c r="H126" s="699"/>
      <c r="I126" s="699"/>
      <c r="J126" s="719"/>
      <c r="K126" s="720"/>
      <c r="L126" s="17"/>
      <c r="M126" s="17"/>
      <c r="N126" s="17"/>
      <c r="O126" s="17"/>
      <c r="P126" s="17"/>
      <c r="Q126" s="17"/>
      <c r="R126" s="17"/>
      <c r="S126" s="17"/>
      <c r="T126" s="17"/>
      <c r="U126" s="17"/>
      <c r="V126" s="17"/>
      <c r="W126" s="17"/>
      <c r="X126" s="17"/>
      <c r="Y126" s="17"/>
      <c r="Z126" s="17"/>
      <c r="AA126" s="17"/>
      <c r="AB126" s="17"/>
    </row>
    <row r="127" spans="1:28" ht="15.75" customHeight="1">
      <c r="A127" s="478" t="s">
        <v>1844</v>
      </c>
      <c r="B127" s="478" t="s">
        <v>508</v>
      </c>
      <c r="C127" s="479">
        <v>15.95</v>
      </c>
      <c r="D127" s="26">
        <v>10</v>
      </c>
      <c r="E127" s="26">
        <v>5</v>
      </c>
      <c r="F127" s="479">
        <v>7.98</v>
      </c>
      <c r="G127" s="617"/>
      <c r="H127" s="699"/>
      <c r="I127" s="699"/>
      <c r="J127" s="719"/>
      <c r="K127" s="720"/>
      <c r="L127" s="17"/>
      <c r="M127" s="17"/>
      <c r="N127" s="17"/>
      <c r="O127" s="17"/>
      <c r="P127" s="17"/>
      <c r="Q127" s="17"/>
      <c r="R127" s="17"/>
      <c r="S127" s="17"/>
      <c r="T127" s="17"/>
      <c r="U127" s="17"/>
      <c r="V127" s="17"/>
      <c r="W127" s="17"/>
      <c r="X127" s="17"/>
      <c r="Y127" s="17"/>
      <c r="Z127" s="17"/>
      <c r="AA127" s="17"/>
      <c r="AB127" s="17"/>
    </row>
    <row r="128" spans="1:28" ht="15.75" customHeight="1">
      <c r="A128" s="478" t="s">
        <v>1845</v>
      </c>
      <c r="B128" s="478" t="s">
        <v>508</v>
      </c>
      <c r="C128" s="479">
        <v>94.95</v>
      </c>
      <c r="D128" s="26">
        <v>10</v>
      </c>
      <c r="E128" s="26">
        <v>1</v>
      </c>
      <c r="F128" s="479">
        <v>9.5</v>
      </c>
      <c r="G128" s="633"/>
      <c r="H128" s="699"/>
      <c r="I128" s="699"/>
      <c r="J128" s="719"/>
      <c r="K128" s="720"/>
      <c r="L128" s="17"/>
      <c r="M128" s="17"/>
      <c r="N128" s="17"/>
      <c r="O128" s="17"/>
      <c r="P128" s="17"/>
      <c r="Q128" s="17"/>
      <c r="R128" s="17"/>
      <c r="S128" s="17"/>
      <c r="T128" s="17"/>
      <c r="U128" s="17"/>
      <c r="V128" s="17"/>
      <c r="W128" s="17"/>
      <c r="X128" s="17"/>
      <c r="Y128" s="17"/>
      <c r="Z128" s="17"/>
      <c r="AA128" s="17"/>
      <c r="AB128" s="17"/>
    </row>
    <row r="129" spans="1:30" ht="15.75" customHeight="1">
      <c r="A129" s="478" t="s">
        <v>1846</v>
      </c>
      <c r="B129" s="478" t="s">
        <v>508</v>
      </c>
      <c r="C129" s="479">
        <v>119.95</v>
      </c>
      <c r="D129" s="26">
        <v>10</v>
      </c>
      <c r="E129" s="26">
        <v>1</v>
      </c>
      <c r="F129" s="479">
        <v>12</v>
      </c>
      <c r="G129" s="617"/>
      <c r="H129" s="699"/>
      <c r="I129" s="699"/>
      <c r="J129" s="719"/>
      <c r="K129" s="720"/>
      <c r="L129" s="17"/>
      <c r="M129" s="17"/>
      <c r="N129" s="17"/>
      <c r="O129" s="17"/>
      <c r="P129" s="17"/>
      <c r="Q129" s="17"/>
      <c r="R129" s="17"/>
      <c r="S129" s="17"/>
      <c r="T129" s="17"/>
      <c r="U129" s="17"/>
      <c r="V129" s="17"/>
      <c r="W129" s="17"/>
      <c r="X129" s="17"/>
      <c r="Y129" s="17"/>
      <c r="Z129" s="17"/>
      <c r="AA129" s="17"/>
      <c r="AB129" s="17"/>
    </row>
    <row r="130" spans="1:30" ht="15.75" customHeight="1">
      <c r="A130" s="478" t="s">
        <v>1847</v>
      </c>
      <c r="B130" s="478" t="s">
        <v>508</v>
      </c>
      <c r="C130" s="479">
        <v>69.95</v>
      </c>
      <c r="D130" s="26">
        <v>10</v>
      </c>
      <c r="E130" s="26">
        <v>2</v>
      </c>
      <c r="F130" s="479">
        <v>13.99</v>
      </c>
      <c r="G130" s="617"/>
      <c r="H130" s="699"/>
      <c r="I130" s="699"/>
      <c r="J130" s="719"/>
      <c r="K130" s="720"/>
      <c r="L130" s="17"/>
      <c r="M130" s="17"/>
      <c r="N130" s="17"/>
      <c r="O130" s="17"/>
      <c r="P130" s="17"/>
      <c r="Q130" s="17"/>
      <c r="R130" s="17"/>
      <c r="S130" s="17"/>
      <c r="T130" s="17"/>
      <c r="U130" s="17"/>
      <c r="V130" s="17"/>
      <c r="W130" s="17"/>
      <c r="X130" s="17"/>
      <c r="Y130" s="17"/>
      <c r="Z130" s="17"/>
      <c r="AA130" s="17"/>
      <c r="AB130" s="17"/>
    </row>
    <row r="131" spans="1:30" ht="15.75" customHeight="1">
      <c r="A131" s="478" t="s">
        <v>1848</v>
      </c>
      <c r="B131" s="478" t="s">
        <v>508</v>
      </c>
      <c r="C131" s="479">
        <v>30</v>
      </c>
      <c r="D131" s="26">
        <v>4</v>
      </c>
      <c r="E131" s="26">
        <v>30</v>
      </c>
      <c r="F131" s="479">
        <v>225</v>
      </c>
      <c r="G131" s="633"/>
      <c r="H131" s="699"/>
      <c r="I131" s="699"/>
      <c r="J131" s="719"/>
      <c r="K131" s="720"/>
      <c r="L131" s="17"/>
      <c r="M131" s="17"/>
      <c r="N131" s="17"/>
      <c r="O131" s="17"/>
      <c r="P131" s="17"/>
      <c r="Q131" s="17"/>
      <c r="R131" s="17"/>
      <c r="S131" s="17"/>
      <c r="T131" s="17"/>
      <c r="U131" s="17"/>
      <c r="V131" s="17"/>
      <c r="W131" s="17"/>
      <c r="X131" s="17"/>
      <c r="Y131" s="17"/>
      <c r="Z131" s="17"/>
      <c r="AA131" s="17"/>
      <c r="AB131" s="17"/>
    </row>
    <row r="132" spans="1:30" ht="15.75" customHeight="1">
      <c r="A132" s="478" t="s">
        <v>1849</v>
      </c>
      <c r="B132" s="478" t="s">
        <v>508</v>
      </c>
      <c r="C132" s="479">
        <v>150</v>
      </c>
      <c r="D132" s="26">
        <v>5</v>
      </c>
      <c r="E132" s="26">
        <v>20</v>
      </c>
      <c r="F132" s="479">
        <v>600</v>
      </c>
      <c r="G132" s="633"/>
      <c r="H132" s="699"/>
      <c r="I132" s="699"/>
      <c r="J132" s="719"/>
      <c r="K132" s="720"/>
      <c r="L132" s="17"/>
      <c r="M132" s="17"/>
      <c r="N132" s="17"/>
      <c r="O132" s="17"/>
      <c r="P132" s="17"/>
      <c r="Q132" s="17"/>
      <c r="R132" s="17"/>
      <c r="S132" s="17"/>
      <c r="T132" s="17"/>
      <c r="U132" s="17"/>
      <c r="V132" s="17"/>
      <c r="W132" s="17"/>
      <c r="X132" s="17"/>
      <c r="Y132" s="17"/>
      <c r="Z132" s="17"/>
      <c r="AA132" s="17"/>
      <c r="AB132" s="17"/>
    </row>
    <row r="133" spans="1:30" ht="15.75" customHeight="1">
      <c r="A133" s="183"/>
      <c r="B133" s="183"/>
      <c r="C133" s="480"/>
      <c r="D133" s="262"/>
      <c r="E133" s="262"/>
      <c r="F133" s="480"/>
      <c r="G133" s="633"/>
      <c r="H133" s="699"/>
      <c r="I133" s="699"/>
      <c r="J133" s="719"/>
      <c r="K133" s="720"/>
      <c r="L133" s="17"/>
      <c r="M133" s="17"/>
      <c r="N133" s="17"/>
      <c r="O133" s="17"/>
      <c r="P133" s="17"/>
      <c r="Q133" s="17"/>
      <c r="R133" s="17"/>
      <c r="S133" s="17"/>
      <c r="T133" s="17"/>
      <c r="U133" s="17"/>
      <c r="V133" s="17"/>
      <c r="W133" s="17"/>
      <c r="X133" s="17"/>
      <c r="Y133" s="17"/>
      <c r="Z133" s="17"/>
      <c r="AA133" s="17"/>
      <c r="AB133" s="17"/>
    </row>
    <row r="134" spans="1:30" ht="15.75" customHeight="1">
      <c r="A134" s="305" t="s">
        <v>707</v>
      </c>
      <c r="B134" s="183"/>
      <c r="C134" s="480"/>
      <c r="D134" s="262"/>
      <c r="E134" s="262"/>
      <c r="F134" s="480"/>
      <c r="G134" s="633"/>
      <c r="H134" s="717"/>
      <c r="I134" s="717"/>
      <c r="J134" s="721"/>
      <c r="K134" s="722"/>
      <c r="L134" s="17"/>
      <c r="M134" s="17"/>
      <c r="N134" s="17"/>
      <c r="O134" s="17"/>
      <c r="P134" s="17"/>
      <c r="Q134" s="17"/>
      <c r="R134" s="17"/>
      <c r="S134" s="17"/>
      <c r="T134" s="17"/>
      <c r="U134" s="17"/>
      <c r="V134" s="17"/>
      <c r="W134" s="17"/>
      <c r="X134" s="17"/>
      <c r="Y134" s="17"/>
      <c r="Z134" s="17"/>
      <c r="AA134" s="17"/>
      <c r="AB134" s="17"/>
    </row>
    <row r="135" spans="1:30" ht="15.75" customHeight="1">
      <c r="A135" s="478" t="s">
        <v>1850</v>
      </c>
      <c r="B135" s="478" t="s">
        <v>508</v>
      </c>
      <c r="C135" s="479">
        <v>129.68</v>
      </c>
      <c r="D135" s="26">
        <v>5</v>
      </c>
      <c r="E135" s="26">
        <v>5</v>
      </c>
      <c r="F135" s="479">
        <v>129.68</v>
      </c>
      <c r="G135" s="478" t="s">
        <v>442</v>
      </c>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478" t="s">
        <v>1851</v>
      </c>
      <c r="B136" s="478" t="s">
        <v>508</v>
      </c>
      <c r="C136" s="479">
        <v>117</v>
      </c>
      <c r="D136" s="26">
        <v>15</v>
      </c>
      <c r="E136" s="26">
        <v>20</v>
      </c>
      <c r="F136" s="479">
        <v>156</v>
      </c>
      <c r="G136" s="478" t="s">
        <v>442</v>
      </c>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row>
    <row r="137" spans="1:30" ht="15.75" customHeight="1">
      <c r="A137" s="478" t="s">
        <v>1852</v>
      </c>
      <c r="B137" s="478" t="s">
        <v>508</v>
      </c>
      <c r="C137" s="479">
        <v>61.75</v>
      </c>
      <c r="D137" s="26">
        <v>15</v>
      </c>
      <c r="E137" s="26">
        <v>24</v>
      </c>
      <c r="F137" s="479">
        <v>98.8</v>
      </c>
      <c r="G137" s="478" t="s">
        <v>442</v>
      </c>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478" t="s">
        <v>1853</v>
      </c>
      <c r="B138" s="478" t="s">
        <v>508</v>
      </c>
      <c r="C138" s="479">
        <v>162.5</v>
      </c>
      <c r="D138" s="26">
        <v>15</v>
      </c>
      <c r="E138" s="26">
        <v>6</v>
      </c>
      <c r="F138" s="479">
        <v>65</v>
      </c>
      <c r="G138" s="478" t="s">
        <v>442</v>
      </c>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row>
    <row r="139" spans="1:30" ht="15.75" customHeight="1">
      <c r="A139" s="478" t="s">
        <v>1854</v>
      </c>
      <c r="B139" s="478" t="s">
        <v>508</v>
      </c>
      <c r="C139" s="479">
        <v>79.95</v>
      </c>
      <c r="D139" s="26">
        <v>10</v>
      </c>
      <c r="E139" s="26">
        <v>13</v>
      </c>
      <c r="F139" s="479">
        <v>103.94</v>
      </c>
      <c r="G139" s="478" t="s">
        <v>442</v>
      </c>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row>
    <row r="140" spans="1:30" ht="15.75" customHeight="1">
      <c r="A140" s="478" t="s">
        <v>1855</v>
      </c>
      <c r="B140" s="478" t="s">
        <v>508</v>
      </c>
      <c r="C140" s="479">
        <v>46.8</v>
      </c>
      <c r="D140" s="26">
        <v>10</v>
      </c>
      <c r="E140" s="26">
        <v>33</v>
      </c>
      <c r="F140" s="479">
        <v>154.44</v>
      </c>
      <c r="G140" s="478" t="s">
        <v>442</v>
      </c>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row>
    <row r="144" spans="1:30" ht="15.75" customHeight="1">
      <c r="A144" s="17"/>
      <c r="B144" s="711"/>
      <c r="C144" s="699"/>
      <c r="D144" s="699"/>
      <c r="E144" s="699"/>
      <c r="F144" s="699"/>
      <c r="G144" s="699"/>
      <c r="H144" s="699"/>
      <c r="I144" s="17"/>
      <c r="J144" s="17"/>
      <c r="K144" s="17"/>
      <c r="L144" s="17"/>
      <c r="M144" s="17"/>
      <c r="N144" s="17"/>
      <c r="O144" s="17"/>
      <c r="P144" s="711"/>
      <c r="Q144" s="699"/>
      <c r="R144" s="699"/>
      <c r="S144" s="17"/>
      <c r="T144" s="17"/>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17"/>
      <c r="N145" s="17"/>
      <c r="O145" s="17"/>
      <c r="P145" s="711"/>
      <c r="Q145" s="699"/>
      <c r="R145" s="699"/>
      <c r="S145" s="17"/>
      <c r="T145" s="17"/>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17"/>
      <c r="N146" s="17"/>
      <c r="O146" s="17"/>
      <c r="P146" s="711"/>
      <c r="Q146" s="699"/>
      <c r="R146" s="699"/>
      <c r="S146" s="17"/>
      <c r="T146" s="17"/>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17"/>
      <c r="N147" s="17"/>
      <c r="O147" s="17"/>
      <c r="P147" s="711"/>
      <c r="Q147" s="699"/>
      <c r="R147" s="699"/>
      <c r="S147" s="17"/>
      <c r="T147" s="17"/>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17"/>
      <c r="N148" s="17"/>
      <c r="O148" s="17"/>
      <c r="P148" s="711"/>
      <c r="Q148" s="699"/>
      <c r="R148" s="699"/>
      <c r="S148" s="17"/>
      <c r="T148" s="17"/>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17"/>
      <c r="N149" s="17"/>
      <c r="O149" s="17"/>
      <c r="P149" s="711"/>
      <c r="Q149" s="699"/>
      <c r="R149" s="699"/>
      <c r="S149" s="17"/>
      <c r="T149" s="17"/>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17"/>
      <c r="N150" s="17"/>
      <c r="O150" s="17"/>
      <c r="P150" s="711"/>
      <c r="Q150" s="699"/>
      <c r="R150" s="699"/>
      <c r="S150" s="17"/>
      <c r="T150" s="17"/>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711"/>
      <c r="N152" s="699"/>
      <c r="O152" s="699"/>
      <c r="P152" s="711"/>
      <c r="Q152" s="699"/>
      <c r="R152" s="699"/>
      <c r="S152" s="699"/>
      <c r="T152" s="699"/>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711"/>
      <c r="N167" s="699"/>
      <c r="O167" s="699"/>
      <c r="P167" s="711"/>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711"/>
      <c r="N168" s="699"/>
      <c r="O168" s="699"/>
      <c r="P168" s="711"/>
      <c r="Q168" s="699"/>
      <c r="R168" s="699"/>
      <c r="S168" s="699"/>
      <c r="T168" s="699"/>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711"/>
      <c r="N171" s="699"/>
      <c r="O171" s="699"/>
      <c r="P171" s="699"/>
      <c r="Q171" s="699"/>
      <c r="R171" s="699"/>
      <c r="S171" s="699"/>
      <c r="T171" s="699"/>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711"/>
      <c r="N172" s="699"/>
      <c r="O172" s="699"/>
      <c r="P172" s="699"/>
      <c r="Q172" s="699"/>
      <c r="R172" s="699"/>
      <c r="S172" s="699"/>
      <c r="T172" s="699"/>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711"/>
      <c r="N173" s="699"/>
      <c r="O173" s="699"/>
      <c r="P173" s="699"/>
      <c r="Q173" s="699"/>
      <c r="R173" s="699"/>
      <c r="S173" s="699"/>
      <c r="T173" s="699"/>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711"/>
      <c r="N176" s="699"/>
      <c r="O176" s="699"/>
      <c r="P176" s="699"/>
      <c r="Q176" s="699"/>
      <c r="R176" s="699"/>
      <c r="S176" s="699"/>
      <c r="T176" s="699"/>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711"/>
      <c r="N177" s="699"/>
      <c r="O177" s="699"/>
      <c r="P177" s="699"/>
      <c r="Q177" s="699"/>
      <c r="R177" s="699"/>
      <c r="S177" s="699"/>
      <c r="T177" s="699"/>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711"/>
      <c r="N178" s="699"/>
      <c r="O178" s="699"/>
      <c r="P178" s="699"/>
      <c r="Q178" s="699"/>
      <c r="R178" s="699"/>
      <c r="S178" s="699"/>
      <c r="T178" s="699"/>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711"/>
      <c r="N179" s="699"/>
      <c r="O179" s="699"/>
      <c r="P179" s="699"/>
      <c r="Q179" s="699"/>
      <c r="R179" s="699"/>
      <c r="S179" s="699"/>
      <c r="T179" s="699"/>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711"/>
      <c r="N180" s="699"/>
      <c r="O180" s="699"/>
      <c r="P180" s="699"/>
      <c r="Q180" s="699"/>
      <c r="R180" s="699"/>
      <c r="S180" s="699"/>
      <c r="T180" s="699"/>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711"/>
      <c r="N181" s="699"/>
      <c r="O181" s="699"/>
      <c r="P181" s="699"/>
      <c r="Q181" s="699"/>
      <c r="R181" s="699"/>
      <c r="S181" s="699"/>
      <c r="T181" s="699"/>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711"/>
      <c r="C184" s="699"/>
      <c r="D184" s="17"/>
      <c r="E184" s="17"/>
      <c r="F184" s="17"/>
      <c r="G184" s="17"/>
      <c r="H184" s="17"/>
      <c r="I184" s="17"/>
      <c r="J184" s="17"/>
      <c r="K184" s="17"/>
      <c r="L184" s="17"/>
      <c r="M184" s="711"/>
      <c r="N184" s="699"/>
      <c r="O184" s="699"/>
      <c r="P184" s="711"/>
      <c r="Q184" s="699"/>
      <c r="R184" s="699"/>
      <c r="S184" s="699"/>
      <c r="T184" s="699"/>
      <c r="U184" s="17"/>
      <c r="V184" s="17"/>
      <c r="W184" s="17"/>
      <c r="X184" s="17"/>
      <c r="Y184" s="17"/>
      <c r="Z184" s="17"/>
      <c r="AA184" s="17"/>
      <c r="AB184" s="17"/>
      <c r="AC184" s="17"/>
      <c r="AD184" s="17"/>
    </row>
    <row r="185" spans="1:30" ht="15.75" customHeight="1">
      <c r="A185" s="17"/>
      <c r="B185" s="711"/>
      <c r="C185" s="699"/>
      <c r="D185" s="17"/>
      <c r="E185" s="17"/>
      <c r="F185" s="17"/>
      <c r="G185" s="17"/>
      <c r="H185" s="17"/>
      <c r="I185" s="17"/>
      <c r="J185" s="17"/>
      <c r="K185" s="17"/>
      <c r="L185" s="17"/>
      <c r="M185" s="711"/>
      <c r="N185" s="699"/>
      <c r="O185" s="699"/>
      <c r="P185" s="711"/>
      <c r="Q185" s="699"/>
      <c r="R185" s="699"/>
      <c r="S185" s="699"/>
      <c r="T185" s="699"/>
      <c r="U185" s="17"/>
      <c r="V185" s="17"/>
      <c r="W185" s="17"/>
      <c r="X185" s="17"/>
      <c r="Y185" s="17"/>
      <c r="Z185" s="17"/>
      <c r="AA185" s="17"/>
      <c r="AB185" s="17"/>
      <c r="AC185" s="17"/>
      <c r="AD185" s="17"/>
    </row>
    <row r="186" spans="1:30" ht="15.75" customHeight="1">
      <c r="A186" s="17"/>
      <c r="B186" s="711"/>
      <c r="C186" s="699"/>
      <c r="D186" s="17"/>
      <c r="E186" s="17"/>
      <c r="F186" s="17"/>
      <c r="G186" s="17"/>
      <c r="H186" s="17"/>
      <c r="I186" s="17"/>
      <c r="J186" s="17"/>
      <c r="K186" s="17"/>
      <c r="L186" s="17"/>
      <c r="M186" s="711"/>
      <c r="N186" s="699"/>
      <c r="O186" s="699"/>
      <c r="P186" s="699"/>
      <c r="Q186" s="699"/>
      <c r="R186" s="699"/>
      <c r="S186" s="699"/>
      <c r="T186" s="699"/>
      <c r="U186" s="17"/>
      <c r="V186" s="17"/>
      <c r="W186" s="17"/>
      <c r="X186" s="17"/>
      <c r="Y186" s="17"/>
      <c r="Z186" s="17"/>
      <c r="AA186" s="17"/>
      <c r="AB186" s="17"/>
      <c r="AC186" s="17"/>
      <c r="AD186" s="17"/>
    </row>
    <row r="187" spans="1:30" ht="15.75" customHeight="1">
      <c r="A187" s="17"/>
      <c r="B187" s="711"/>
      <c r="C187" s="699"/>
      <c r="D187" s="17"/>
      <c r="E187" s="17"/>
      <c r="F187" s="17"/>
      <c r="G187" s="17"/>
      <c r="H187" s="17"/>
      <c r="I187" s="17"/>
      <c r="J187" s="17"/>
      <c r="K187" s="17"/>
      <c r="L187" s="17"/>
      <c r="M187" s="711"/>
      <c r="N187" s="699"/>
      <c r="O187" s="699"/>
      <c r="P187" s="699"/>
      <c r="Q187" s="699"/>
      <c r="R187" s="699"/>
      <c r="S187" s="699"/>
      <c r="T187" s="699"/>
      <c r="U187" s="17"/>
      <c r="V187" s="17"/>
      <c r="W187" s="17"/>
      <c r="X187" s="17"/>
      <c r="Y187" s="17"/>
      <c r="Z187" s="17"/>
      <c r="AA187" s="17"/>
      <c r="AB187" s="17"/>
      <c r="AC187" s="17"/>
      <c r="AD187" s="17"/>
    </row>
    <row r="188" spans="1:30" ht="15.75" customHeight="1">
      <c r="A188" s="17"/>
      <c r="B188" s="711"/>
      <c r="C188" s="699"/>
      <c r="D188" s="17"/>
      <c r="E188" s="17"/>
      <c r="F188" s="17"/>
      <c r="G188" s="17"/>
      <c r="H188" s="17"/>
      <c r="I188" s="17"/>
      <c r="J188" s="17"/>
      <c r="K188" s="17"/>
      <c r="L188" s="17"/>
      <c r="M188" s="711"/>
      <c r="N188" s="699"/>
      <c r="O188" s="699"/>
      <c r="P188" s="699"/>
      <c r="Q188" s="699"/>
      <c r="R188" s="699"/>
      <c r="S188" s="699"/>
      <c r="T188" s="699"/>
      <c r="U188" s="17"/>
      <c r="V188" s="17"/>
      <c r="W188" s="17"/>
      <c r="X188" s="17"/>
      <c r="Y188" s="17"/>
      <c r="Z188" s="17"/>
      <c r="AA188" s="17"/>
      <c r="AB188" s="17"/>
      <c r="AC188" s="17"/>
      <c r="AD188" s="17"/>
    </row>
    <row r="189" spans="1:30" ht="15.75" customHeight="1">
      <c r="A189" s="17"/>
      <c r="B189" s="711"/>
      <c r="C189" s="699"/>
      <c r="D189" s="17"/>
      <c r="E189" s="17"/>
      <c r="F189" s="17"/>
      <c r="G189" s="17"/>
      <c r="H189" s="17"/>
      <c r="I189" s="17"/>
      <c r="J189" s="17"/>
      <c r="K189" s="17"/>
      <c r="L189" s="17"/>
      <c r="M189" s="711"/>
      <c r="N189" s="699"/>
      <c r="O189" s="699"/>
      <c r="P189" s="699"/>
      <c r="Q189" s="699"/>
      <c r="R189" s="699"/>
      <c r="S189" s="699"/>
      <c r="T189" s="699"/>
      <c r="U189" s="17"/>
      <c r="V189" s="17"/>
      <c r="W189" s="17"/>
      <c r="X189" s="17"/>
      <c r="Y189" s="17"/>
      <c r="Z189" s="17"/>
      <c r="AA189" s="17"/>
      <c r="AB189" s="17"/>
      <c r="AC189" s="17"/>
      <c r="AD189" s="17"/>
    </row>
    <row r="190" spans="1:30" ht="15.75" customHeight="1">
      <c r="A190" s="17"/>
      <c r="B190" s="711"/>
      <c r="C190" s="699"/>
      <c r="D190" s="17"/>
      <c r="E190" s="17"/>
      <c r="F190" s="17"/>
      <c r="G190" s="17"/>
      <c r="H190" s="17"/>
      <c r="I190" s="17"/>
      <c r="J190" s="17"/>
      <c r="K190" s="17"/>
      <c r="L190" s="17"/>
      <c r="M190" s="711"/>
      <c r="N190" s="699"/>
      <c r="O190" s="699"/>
      <c r="P190" s="699"/>
      <c r="Q190" s="699"/>
      <c r="R190" s="699"/>
      <c r="S190" s="699"/>
      <c r="T190" s="699"/>
      <c r="U190" s="17"/>
      <c r="V190" s="17"/>
      <c r="W190" s="17"/>
      <c r="X190" s="17"/>
      <c r="Y190" s="17"/>
      <c r="Z190" s="17"/>
      <c r="AA190" s="17"/>
      <c r="AB190" s="17"/>
      <c r="AC190" s="17"/>
      <c r="AD190" s="17"/>
    </row>
    <row r="191" spans="1:30" ht="15.75" customHeight="1">
      <c r="A191" s="17"/>
      <c r="B191" s="711"/>
      <c r="C191" s="699"/>
      <c r="D191" s="17"/>
      <c r="E191" s="17"/>
      <c r="F191" s="17"/>
      <c r="G191" s="17"/>
      <c r="H191" s="17"/>
      <c r="I191" s="17"/>
      <c r="J191" s="17"/>
      <c r="K191" s="17"/>
      <c r="L191" s="17"/>
      <c r="M191" s="711"/>
      <c r="N191" s="699"/>
      <c r="O191" s="699"/>
      <c r="P191" s="699"/>
      <c r="Q191" s="699"/>
      <c r="R191" s="699"/>
      <c r="S191" s="699"/>
      <c r="T191" s="699"/>
      <c r="U191" s="17"/>
      <c r="V191" s="17"/>
      <c r="W191" s="17"/>
      <c r="X191" s="17"/>
      <c r="Y191" s="17"/>
      <c r="Z191" s="17"/>
      <c r="AA191" s="17"/>
      <c r="AB191" s="17"/>
      <c r="AC191" s="17"/>
      <c r="AD191" s="17"/>
    </row>
    <row r="192" spans="1:30" ht="15.75" customHeight="1">
      <c r="A192" s="17"/>
      <c r="B192" s="711"/>
      <c r="C192" s="699"/>
      <c r="D192" s="17"/>
      <c r="E192" s="17"/>
      <c r="F192" s="17"/>
      <c r="G192" s="17"/>
      <c r="H192" s="17"/>
      <c r="I192" s="17"/>
      <c r="J192" s="17"/>
      <c r="K192" s="17"/>
      <c r="L192" s="17"/>
      <c r="M192" s="711"/>
      <c r="N192" s="699"/>
      <c r="O192" s="699"/>
      <c r="P192" s="699"/>
      <c r="Q192" s="699"/>
      <c r="R192" s="699"/>
      <c r="S192" s="699"/>
      <c r="T192" s="699"/>
      <c r="U192" s="17"/>
      <c r="V192" s="17"/>
      <c r="W192" s="17"/>
      <c r="X192" s="17"/>
      <c r="Y192" s="17"/>
      <c r="Z192" s="17"/>
      <c r="AA192" s="17"/>
      <c r="AB192" s="17"/>
      <c r="AC192" s="17"/>
      <c r="AD192" s="17"/>
    </row>
    <row r="193" spans="1:30" ht="15.75" customHeight="1">
      <c r="A193" s="17"/>
      <c r="B193" s="711"/>
      <c r="C193" s="699"/>
      <c r="D193" s="17"/>
      <c r="E193" s="17"/>
      <c r="F193" s="17"/>
      <c r="G193" s="17"/>
      <c r="H193" s="17"/>
      <c r="I193" s="17"/>
      <c r="J193" s="17"/>
      <c r="K193" s="17"/>
      <c r="L193" s="17"/>
      <c r="M193" s="711"/>
      <c r="N193" s="699"/>
      <c r="O193" s="699"/>
      <c r="P193" s="699"/>
      <c r="Q193" s="699"/>
      <c r="R193" s="699"/>
      <c r="S193" s="699"/>
      <c r="T193" s="699"/>
      <c r="U193" s="17"/>
      <c r="V193" s="17"/>
      <c r="W193" s="17"/>
      <c r="X193" s="17"/>
      <c r="Y193" s="17"/>
      <c r="Z193" s="17"/>
      <c r="AA193" s="17"/>
      <c r="AB193" s="17"/>
      <c r="AC193" s="17"/>
      <c r="AD193" s="17"/>
    </row>
    <row r="194" spans="1:30" ht="15.75" customHeight="1">
      <c r="A194" s="17"/>
      <c r="B194" s="711"/>
      <c r="C194" s="699"/>
      <c r="D194" s="17"/>
      <c r="E194" s="17"/>
      <c r="F194" s="17"/>
      <c r="G194" s="17"/>
      <c r="H194" s="17"/>
      <c r="I194" s="17"/>
      <c r="J194" s="17"/>
      <c r="K194" s="17"/>
      <c r="L194" s="17"/>
      <c r="M194" s="711"/>
      <c r="N194" s="699"/>
      <c r="O194" s="699"/>
      <c r="P194" s="699"/>
      <c r="Q194" s="699"/>
      <c r="R194" s="699"/>
      <c r="S194" s="699"/>
      <c r="T194" s="699"/>
      <c r="U194" s="17"/>
      <c r="V194" s="17"/>
      <c r="W194" s="17"/>
      <c r="X194" s="17"/>
      <c r="Y194" s="17"/>
      <c r="Z194" s="17"/>
      <c r="AA194" s="17"/>
      <c r="AB194" s="17"/>
      <c r="AC194" s="17"/>
      <c r="AD194" s="17"/>
    </row>
    <row r="195" spans="1:30" ht="15.75" customHeight="1">
      <c r="A195" s="17"/>
      <c r="B195" s="711"/>
      <c r="C195" s="699"/>
      <c r="D195" s="17"/>
      <c r="E195" s="17"/>
      <c r="F195" s="17"/>
      <c r="G195" s="17"/>
      <c r="H195" s="17"/>
      <c r="I195" s="17"/>
      <c r="J195" s="17"/>
      <c r="K195" s="17"/>
      <c r="L195" s="17"/>
      <c r="M195" s="711"/>
      <c r="N195" s="699"/>
      <c r="O195" s="699"/>
      <c r="P195" s="699"/>
      <c r="Q195" s="699"/>
      <c r="R195" s="699"/>
      <c r="S195" s="699"/>
      <c r="T195" s="699"/>
      <c r="U195" s="17"/>
      <c r="V195" s="17"/>
      <c r="W195" s="17"/>
      <c r="X195" s="17"/>
      <c r="Y195" s="17"/>
      <c r="Z195" s="17"/>
      <c r="AA195" s="17"/>
      <c r="AB195" s="17"/>
      <c r="AC195" s="17"/>
      <c r="AD195" s="17"/>
    </row>
    <row r="196" spans="1:30" ht="15.75" customHeight="1">
      <c r="A196" s="17"/>
      <c r="B196" s="711"/>
      <c r="C196" s="699"/>
      <c r="D196" s="17"/>
      <c r="E196" s="17"/>
      <c r="F196" s="17"/>
      <c r="G196" s="17"/>
      <c r="H196" s="17"/>
      <c r="I196" s="17"/>
      <c r="J196" s="17"/>
      <c r="K196" s="17"/>
      <c r="L196" s="17"/>
      <c r="M196" s="711"/>
      <c r="N196" s="699"/>
      <c r="O196" s="699"/>
      <c r="P196" s="699"/>
      <c r="Q196" s="699"/>
      <c r="R196" s="699"/>
      <c r="S196" s="699"/>
      <c r="T196" s="699"/>
      <c r="U196" s="17"/>
      <c r="V196" s="17"/>
      <c r="W196" s="17"/>
      <c r="X196" s="17"/>
      <c r="Y196" s="17"/>
      <c r="Z196" s="17"/>
      <c r="AA196" s="17"/>
      <c r="AB196" s="17"/>
      <c r="AC196" s="17"/>
      <c r="AD196" s="17"/>
    </row>
    <row r="197" spans="1:30" ht="15.75" customHeight="1">
      <c r="A197" s="17"/>
      <c r="B197" s="711"/>
      <c r="C197" s="699"/>
      <c r="D197" s="17"/>
      <c r="E197" s="17"/>
      <c r="F197" s="17"/>
      <c r="G197" s="17"/>
      <c r="H197" s="17"/>
      <c r="I197" s="17"/>
      <c r="J197" s="17"/>
      <c r="K197" s="17"/>
      <c r="L197" s="17"/>
      <c r="M197" s="711"/>
      <c r="N197" s="699"/>
      <c r="O197" s="699"/>
      <c r="P197" s="699"/>
      <c r="Q197" s="699"/>
      <c r="R197" s="699"/>
      <c r="S197" s="699"/>
      <c r="T197" s="699"/>
      <c r="U197" s="17"/>
      <c r="V197" s="17"/>
      <c r="W197" s="17"/>
      <c r="X197" s="17"/>
      <c r="Y197" s="17"/>
      <c r="Z197" s="17"/>
      <c r="AA197" s="17"/>
      <c r="AB197" s="17"/>
      <c r="AC197" s="17"/>
      <c r="AD197" s="17"/>
    </row>
    <row r="198" spans="1:30" ht="15.75" customHeight="1">
      <c r="A198" s="17"/>
      <c r="B198" s="711"/>
      <c r="C198" s="699"/>
      <c r="D198" s="17"/>
      <c r="E198" s="17"/>
      <c r="F198" s="17"/>
      <c r="G198" s="17"/>
      <c r="H198" s="17"/>
      <c r="I198" s="17"/>
      <c r="J198" s="17"/>
      <c r="K198" s="17"/>
      <c r="L198" s="17"/>
      <c r="M198" s="711"/>
      <c r="N198" s="699"/>
      <c r="O198" s="699"/>
      <c r="P198" s="699"/>
      <c r="Q198" s="699"/>
      <c r="R198" s="699"/>
      <c r="S198" s="699"/>
      <c r="T198" s="699"/>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row>
    <row r="325" spans="1:30"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row>
    <row r="326" spans="1:30"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row>
    <row r="327" spans="1:30"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row>
    <row r="328" spans="1:30"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row>
    <row r="329" spans="1:30"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row>
    <row r="330" spans="1: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row>
    <row r="331" spans="1:30"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row>
    <row r="332" spans="1:30"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row>
    <row r="333" spans="1:30"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row>
    <row r="334" spans="1:30"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row>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5"/>
    <mergeCell ref="I48:K48"/>
    <mergeCell ref="I49:K53"/>
    <mergeCell ref="K57:M57"/>
    <mergeCell ref="K58:M68"/>
    <mergeCell ref="J72:N72"/>
    <mergeCell ref="O72:P72"/>
    <mergeCell ref="J73:N88"/>
    <mergeCell ref="O73:P88"/>
    <mergeCell ref="J92:K92"/>
    <mergeCell ref="H92:I92"/>
    <mergeCell ref="H94:I134"/>
    <mergeCell ref="J94:K134"/>
    <mergeCell ref="B144:H144"/>
    <mergeCell ref="P144:R144"/>
    <mergeCell ref="P145:R145"/>
    <mergeCell ref="P146:R146"/>
    <mergeCell ref="M153:O153"/>
    <mergeCell ref="M154:O154"/>
    <mergeCell ref="M152:O152"/>
    <mergeCell ref="M155:O155"/>
    <mergeCell ref="M156:O156"/>
    <mergeCell ref="M157:O157"/>
    <mergeCell ref="M158:O158"/>
    <mergeCell ref="M184:O184"/>
    <mergeCell ref="M176:O176"/>
    <mergeCell ref="M177:O177"/>
    <mergeCell ref="M178:O178"/>
    <mergeCell ref="M187:O187"/>
    <mergeCell ref="M179:O179"/>
    <mergeCell ref="M180:O180"/>
    <mergeCell ref="M181:O181"/>
    <mergeCell ref="B184:C184"/>
    <mergeCell ref="B185:C185"/>
    <mergeCell ref="B186:C186"/>
    <mergeCell ref="B187:C187"/>
    <mergeCell ref="M185:O185"/>
    <mergeCell ref="M186:O186"/>
    <mergeCell ref="B191:C191"/>
    <mergeCell ref="B192:C192"/>
    <mergeCell ref="B193:C193"/>
    <mergeCell ref="B194:C194"/>
    <mergeCell ref="B195:C195"/>
    <mergeCell ref="B196:C196"/>
    <mergeCell ref="B197:C197"/>
    <mergeCell ref="B198:C198"/>
    <mergeCell ref="M192:O192"/>
    <mergeCell ref="M193:O193"/>
    <mergeCell ref="M194:O194"/>
    <mergeCell ref="M195:O195"/>
    <mergeCell ref="M196:O196"/>
    <mergeCell ref="M197:O197"/>
    <mergeCell ref="M198:O198"/>
    <mergeCell ref="B188:C188"/>
    <mergeCell ref="M188:O188"/>
    <mergeCell ref="B189:C189"/>
    <mergeCell ref="M189:O189"/>
    <mergeCell ref="B190:C190"/>
    <mergeCell ref="M190:O190"/>
    <mergeCell ref="M191:O191"/>
    <mergeCell ref="M159:O159"/>
    <mergeCell ref="M160:O160"/>
    <mergeCell ref="M161:O161"/>
    <mergeCell ref="M162:O162"/>
    <mergeCell ref="M163:O163"/>
    <mergeCell ref="M164:O164"/>
    <mergeCell ref="M167:O167"/>
    <mergeCell ref="M168:O168"/>
    <mergeCell ref="M169:O169"/>
    <mergeCell ref="M170:O170"/>
    <mergeCell ref="M171:O171"/>
    <mergeCell ref="M172:O172"/>
    <mergeCell ref="M173:O173"/>
    <mergeCell ref="M174:O174"/>
    <mergeCell ref="M175:O175"/>
    <mergeCell ref="P167:T167"/>
    <mergeCell ref="P168:T181"/>
    <mergeCell ref="P184:T184"/>
    <mergeCell ref="P185:T198"/>
    <mergeCell ref="P147:R147"/>
    <mergeCell ref="P148:R148"/>
    <mergeCell ref="P149:R149"/>
    <mergeCell ref="P150:R150"/>
    <mergeCell ref="P152:T152"/>
    <mergeCell ref="P153:T164"/>
  </mergeCells>
  <conditionalFormatting sqref="I58:I68">
    <cfRule type="containsText" dxfId="8" priority="1" operator="containsText" text="5">
      <formula>NOT(ISERROR(SEARCH(("5"),(I58))))</formula>
    </cfRule>
    <cfRule type="containsText" dxfId="7" priority="2" operator="containsText" text="42">
      <formula>NOT(ISERROR(SEARCH(("42"),(I58))))</formula>
    </cfRule>
    <cfRule type="containsText" dxfId="6" priority="3" operator="containsText" text="Please fill in">
      <formula>NOT(ISERROR(SEARCH(("Please fill in"),(I58))))</formula>
    </cfRule>
  </conditionalFormatting>
  <dataValidations count="4">
    <dataValidation type="list" allowBlank="1" showErrorMessage="1" sqref="D49:D53 H58:H69" xr:uid="{00000000-0002-0000-2300-000000000000}">
      <formula1>TSAC!TypesOfTrainers</formula1>
    </dataValidation>
    <dataValidation type="list" allowBlank="1" showErrorMessage="1" sqref="B9" xr:uid="{00000000-0002-0000-2300-000002000000}">
      <formula1>"yes,no"</formula1>
    </dataValidation>
    <dataValidation type="list" allowBlank="1" sqref="G49:G53" xr:uid="{00000000-0002-0000-2300-000003000000}">
      <formula1>"yes,no"</formula1>
    </dataValidation>
    <dataValidation type="list" allowBlank="1" showErrorMessage="1" sqref="B73:B88" xr:uid="{00000000-0002-0000-2300-000004000000}">
      <formula1>TSAC!LocationNames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300-000001000000}">
          <x14:formula1>
            <xm:f>Constants!$H$6:$H$12</xm:f>
          </x14:formula1>
          <xm:sqref>B58:B69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F1000"/>
  <sheetViews>
    <sheetView topLeftCell="D44" workbookViewId="0">
      <selection activeCell="G56" sqref="G56"/>
    </sheetView>
  </sheetViews>
  <sheetFormatPr defaultColWidth="12.59765625" defaultRowHeight="15" customHeight="1"/>
  <cols>
    <col min="1" max="2" width="33.398437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1856</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554</v>
      </c>
      <c r="C2" s="102"/>
      <c r="D2" s="17"/>
      <c r="E2" s="103" t="s">
        <v>1857</v>
      </c>
      <c r="F2" s="527"/>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4</v>
      </c>
      <c r="C3" s="530"/>
      <c r="D3" s="17"/>
      <c r="E3" s="106" t="s">
        <v>298</v>
      </c>
      <c r="F3" s="601"/>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39</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133.33333333333334</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SUM(IF(ISBLANK(Vakgericht!$A$37:$A$41),0,1))</f>
        <v>3</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SUM(Vakgericht!$B$37:$B$41)</f>
        <v>39</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Vakgericht!LocationNames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SUMIF($B$70:$B$84,AD12,$F$70:$F$84)</f>
        <v>0</v>
      </c>
      <c r="AE14" s="17">
        <f t="shared" si="0"/>
        <v>0</v>
      </c>
      <c r="AF14" s="17">
        <f t="shared" si="0"/>
        <v>81</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81</v>
      </c>
      <c r="BA14" s="17">
        <f t="shared" si="0"/>
        <v>0</v>
      </c>
      <c r="BB14" s="17">
        <f t="shared" si="0"/>
        <v>0</v>
      </c>
      <c r="BC14" s="17">
        <f t="shared" si="0"/>
        <v>0</v>
      </c>
      <c r="BD14" s="17">
        <f t="shared" si="0"/>
        <v>0</v>
      </c>
      <c r="BE14" s="17">
        <f t="shared" si="0"/>
        <v>0</v>
      </c>
      <c r="BF14" s="17">
        <f t="shared" si="0"/>
        <v>0</v>
      </c>
    </row>
    <row r="15" spans="1:58" ht="14.4">
      <c r="A15" s="117" t="str">
        <f>Constants!E6</f>
        <v>PT</v>
      </c>
      <c r="B15" s="17">
        <f>SUMIFS(Vakgericht!$F$54:$F$66,Vakgericht!$B$54:$B$66, B$14,Vakgericht!$H$54:$H$66,$A15)*(1+Constants!$B$7)</f>
        <v>0</v>
      </c>
      <c r="C15" s="17">
        <f>SUMIFS(Vakgericht!$F$54:$F$66,Vakgericht!$B$54:$B$66, C$14,Vakgericht!$H$54:$H$66,$A15)</f>
        <v>0</v>
      </c>
      <c r="D15" s="17">
        <f>SUMIFS(Vakgericht!$F$54:$F$66,Vakgericht!$B$54:$B$66, D$14,Vakgericht!$H$54:$H$66,$A15)*(1+Constants!$B$7)</f>
        <v>0</v>
      </c>
      <c r="E15" s="17">
        <f>SUMIFS(Vakgericht!$F$54:$F$66,Vakgericht!$B$54:$B$66, E$14,Vakgericht!$H$54:$H$66,$A15)*(1+Constants!$B$7)</f>
        <v>0</v>
      </c>
      <c r="F15" s="17">
        <f>SUMIFS(Vakgericht!$F$54:$F$66,Vakgericht!$B$54:$B$66, F$14,Vakgericht!$H$54:$H$66,$A15)*(1+Constants!$B$7)</f>
        <v>0</v>
      </c>
      <c r="G15" s="117" t="s">
        <v>319</v>
      </c>
      <c r="H15" s="17">
        <f>SUMIF(Vakgericht!$B$70:$B$85,"&lt;&gt;External",Vakgericht!$F$70:$F$85)</f>
        <v>162</v>
      </c>
      <c r="I15" s="118">
        <f>SUMIF(Vakgericht!$B$70:$B$85,"External",Vakgericht!$F$70:$F$85)</f>
        <v>0</v>
      </c>
      <c r="J15" s="119">
        <f>SUM(Vakgericht!$F$90:$F$103)</f>
        <v>133.33333333333334</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4860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4860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SUMIFS(Vakgericht!$F$54:$F$66,Vakgericht!$B$54:$B$66, B$14,Vakgericht!$H$54:$H$66,$A16)*(1+Constants!$B$9)</f>
        <v>73.5</v>
      </c>
      <c r="C16" s="17">
        <f>SUMIFS(Vakgericht!$F$54:$F$66,Vakgericht!$B$54:$B$66, C$14,Vakgericht!$H$54:$H$66,$A16)</f>
        <v>66</v>
      </c>
      <c r="D16" s="17">
        <f>SUMIFS(Vakgericht!$F$54:$F$66,Vakgericht!$B$54:$B$66, D$14,Vakgericht!$H$54:$H$66,$A16)*(1+Constants!$B$9)</f>
        <v>0</v>
      </c>
      <c r="E16" s="17">
        <f>SUMIFS(Vakgericht!$F$54:$F$66,Vakgericht!$B$54:$B$66, E$14,Vakgericht!$H$54:$H$66,$A16)*(1+Constants!$B$9)</f>
        <v>0</v>
      </c>
      <c r="F16" s="17">
        <f>SUMIFS(Vakgericht!$F$54:$F$66,Vakgericht!$B$54:$B$66, F$14,Vakgericht!$H$54:$H$66,$A16)*(1+Constants!$B$9)</f>
        <v>0</v>
      </c>
      <c r="G16" s="117" t="s">
        <v>35</v>
      </c>
      <c r="H16" s="122">
        <f>SUM(AD15:CA15)</f>
        <v>9720</v>
      </c>
      <c r="I16" s="120">
        <f t="array" ref="I16">SUM(IF(Vakgericht!$B$70:$B$85="External",Vakgericht!$F$70:$F$85*Vakgericht!$H$70:$H$85,0))</f>
        <v>0</v>
      </c>
      <c r="J16" s="123"/>
      <c r="K16" s="124"/>
      <c r="L16" s="121" t="s">
        <v>60</v>
      </c>
      <c r="M16" s="120">
        <f>J15-K15</f>
        <v>133.33333333333334</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SUMIFS(Vakgericht!$F$54:$F$66,Vakgericht!$B$54:$B$66, B$14,Vakgericht!$H$54:$H$66,$A17)*(1+Constants!$B$7)</f>
        <v>0</v>
      </c>
      <c r="C17" s="17">
        <f>SUMIFS(Vakgericht!$F$54:$F$66,Vakgericht!$B$54:$B$66, C$14,Vakgericht!$H$54:$H$66,$A17)</f>
        <v>0</v>
      </c>
      <c r="D17" s="17">
        <f>SUMIFS(Vakgericht!$F$54:$F$66,Vakgericht!$B$54:$B$66, D$14,Vakgericht!$H$54:$H$66,$A17)*(1+Constants!$B$7)</f>
        <v>0</v>
      </c>
      <c r="E17" s="17">
        <f>SUMIFS(Vakgericht!$F$54:$F$66,Vakgericht!$B$54:$B$66, E$14,Vakgericht!$H$54:$H$66,$A17)*(1+Constants!$B$7)</f>
        <v>0</v>
      </c>
      <c r="F17" s="17">
        <f>SUMIFS(Vakgericht!$F$54:$F$66,Vakgericht!$B$54:$B$66, F$14,Vakgericht!$H$54:$H$66,$A17)*(1+Constants!$B$7)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SUMIFS(Vakgericht!$F$54:$F$66,Vakgericht!$B$54:$B$66, B$14,Vakgericht!$H$54:$H$66,$A18)</f>
        <v>0</v>
      </c>
      <c r="C18" s="17">
        <f>SUMIFS(Vakgericht!$F$54:$F$66,Vakgericht!$B$54:$B$66, C$14,Vakgericht!$H$54:$H$66,$A18)</f>
        <v>0</v>
      </c>
      <c r="D18" s="17">
        <f>SUMIFS(Vakgericht!$F$54:$F$66,Vakgericht!$B$54:$B$66, D$14,Vakgericht!$H$54:$H$66,$A18)</f>
        <v>0</v>
      </c>
      <c r="E18" s="17">
        <f>SUMIFS(Vakgericht!$F$54:$F$66,Vakgericht!$B$54:$B$66, E$14,Vakgericht!$H$54:$H$66,$A18)</f>
        <v>0</v>
      </c>
      <c r="F18" s="17">
        <f>SUMIFS(Vakgericht!$F$54:$F$66,Vakgericht!$B$54:$B$66, F$14,Vakgericht!$H$54:$H$66,$A18)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SUMIFS(Vakgericht!$F$54:$F$66,Vakgericht!$B$54:$B$66, B$14,Vakgericht!$H$54:$H$66,$A19)</f>
        <v>0</v>
      </c>
      <c r="C19" s="17">
        <f>SUMIFS(Vakgericht!$F$54:$F$66,Vakgericht!$B$54:$B$66, C$14,Vakgericht!$H$54:$H$66,$A19)</f>
        <v>0</v>
      </c>
      <c r="D19" s="17">
        <f>SUMIFS(Vakgericht!$F$54:$F$66,Vakgericht!$B$54:$B$66, D$14,Vakgericht!$H$54:$H$66,$A19)</f>
        <v>0</v>
      </c>
      <c r="E19" s="17">
        <f>SUMIFS(Vakgericht!$F$54:$F$66,Vakgericht!$B$54:$B$66, E$14,Vakgericht!$H$54:$H$66,$A19)</f>
        <v>0</v>
      </c>
      <c r="F19" s="17">
        <f>SUMIFS(Vakgericht!$F$54:$F$66,Vakgericht!$B$54:$B$66, F$14,Vakgericht!$H$54:$H$66,$A19)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SUM(IF(Vakgericht!$B$54:$B$66=B$14,IF(Vakgericht!$H$54:$H$66="PT-ZZP",Vakgericht!$F$54:$F$66*Vakgericht!$I$54:$I$66*(1+Constants!$B$7),0),0))</f>
        <v>0</v>
      </c>
      <c r="C20" s="122">
        <f t="array" ref="C20">SUM(IF(Vakgericht!$B$54:$B$66=C$14,IF(Vakgericht!$H$54:$H$66="PT-ZZP",Vakgericht!$F$54:$F$66*Vakgericht!$I$54:$I$66,0),0))</f>
        <v>0</v>
      </c>
      <c r="D20" s="122">
        <f t="array" ref="D20">SUM(IF(Vakgericht!$B$54:$B$66=D$14,IF(Vakgericht!$H$54:$H$66="PT-ZZP",Vakgericht!$F$54:$F$66*Vakgericht!$I$54:$I$66*(1+Constants!$B$7),0),0))</f>
        <v>0</v>
      </c>
      <c r="E20" s="122">
        <f t="array" ref="E20">SUM(IF(Vakgericht!$B$54:$B$66=E$14,IF(Vakgericht!$H$54:$H$66="PT-ZZP",Vakgericht!$F$54:$F$66*Vakgericht!$I$54:$I$66*(1+Constants!$B$7),0),0))</f>
        <v>0</v>
      </c>
      <c r="F20" s="122">
        <f t="array" ref="F20">SUM(IF(Vakgericht!$B$54:$B$66=F$14,IF(Vakgericht!$H$54:$H$66="PT-ZZP",Vakgericht!$F$54:$F$66*Vakgericht!$I$54:$I$66*(1+Constants!$B$7),0),0))</f>
        <v>0</v>
      </c>
      <c r="G20" s="125"/>
      <c r="H20" s="17"/>
      <c r="I20" s="118"/>
      <c r="J20" s="123"/>
      <c r="K20" s="126"/>
      <c r="L20" s="121" t="s">
        <v>6</v>
      </c>
      <c r="M20" s="120">
        <f>SUM(M14:M19)</f>
        <v>133.33333333333334</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SUM(IF(Vakgericht!$B$54:$B$66=B$14,IF(Vakgericht!$H$54:$H$66="Extern",Vakgericht!$F$54:$F$66*Vakgericht!$I$54:$I$66,0),0))</f>
        <v>0</v>
      </c>
      <c r="C21" s="122">
        <f t="array" ref="C21">SUM(IF(Vakgericht!$B$54:$B$66=C$14,IF(Vakgericht!$H$54:$H$66="Extern",Vakgericht!$F$54:$F$66*Vakgericht!$I$54:$I$66,0),0))</f>
        <v>0</v>
      </c>
      <c r="D21" s="122">
        <f t="array" ref="D21">SUM(IF(Vakgericht!$B$54:$B$66=D$14,IF(Vakgericht!$H$54:$H$66="Extern",Vakgericht!$F$54:$F$66*Vakgericht!$I$54:$I$66,0),0))</f>
        <v>0</v>
      </c>
      <c r="E21" s="122">
        <f t="array" ref="E21">SUM(IF(Vakgericht!$B$54:$B$66=E$14,IF(Vakgericht!$H$54:$H$66="Extern",Vakgericht!$F$54:$F$66*Vakgericht!$I$54:$I$66,0),0))</f>
        <v>0</v>
      </c>
      <c r="F21" s="120">
        <f t="array" ref="F21">SUM(IF(Vakgericht!$B$54:$B$66=F$14,IF(Vakgericht!$H$54:$H$66="Extern",Vakgericht!$F$54:$F$66*Vakgericht!$I$54:$I$66,0),0))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Vakgericht!$F$54:$F$66,Vakgericht!$B$54:$B$66,"Mentorship",Vakgericht!$H$54:$H$66,"PT-V")*Constants!B8+SUMIFS(Vakgericht!$F$54:$F$66,Vakgericht!$B$54:$B$66,"Mentorship",Vakgericht!$H$54:$H$66,"PT")*Constants!B6+SUMPRODUCT(IF(Vakgericht!$B$54:$B$66="Mentorship",IF(Vakgericht!$H$54:$H$66="PT-ZZP",Vakgericht!$F$54:$F$66*Vakgericht!$I$54:$I$66,0)))</f>
        <v>0</v>
      </c>
    </row>
    <row r="23" spans="1:31" ht="15" customHeight="1">
      <c r="A23" s="133" t="s">
        <v>321</v>
      </c>
      <c r="B23" s="552"/>
      <c r="C23" s="552"/>
      <c r="D23" s="552"/>
      <c r="E23" s="552">
        <f>SUMIF(Vakgericht!$B$54:$B$66,"External Trainer Course",Vakgericht!$I$54:$I$66)</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1858</v>
      </c>
      <c r="B37" s="147">
        <v>11</v>
      </c>
      <c r="C37" s="146">
        <v>1</v>
      </c>
      <c r="D37" s="146">
        <v>40</v>
      </c>
      <c r="E37" s="146" t="s">
        <v>99</v>
      </c>
      <c r="F37" s="482" t="s">
        <v>1859</v>
      </c>
      <c r="G37" s="264" t="s">
        <v>1860</v>
      </c>
      <c r="H37" s="716" t="s">
        <v>1861</v>
      </c>
      <c r="I37" s="699"/>
      <c r="J37" s="737"/>
      <c r="K37" s="17"/>
      <c r="L37" s="17"/>
      <c r="M37" s="17"/>
      <c r="N37" s="17"/>
      <c r="O37" s="17"/>
      <c r="P37" s="17"/>
      <c r="Q37" s="17"/>
      <c r="R37" s="17"/>
      <c r="S37" s="17"/>
      <c r="T37" s="17"/>
      <c r="U37" s="17"/>
      <c r="V37" s="17"/>
      <c r="W37" s="17"/>
      <c r="X37" s="17"/>
      <c r="Y37" s="18"/>
      <c r="Z37" s="17"/>
      <c r="AA37" s="17"/>
    </row>
    <row r="38" spans="1:58" ht="14.25" customHeight="1">
      <c r="A38" s="146" t="s">
        <v>1862</v>
      </c>
      <c r="B38" s="147">
        <v>19</v>
      </c>
      <c r="C38" s="146">
        <v>2</v>
      </c>
      <c r="D38" s="146">
        <v>40</v>
      </c>
      <c r="E38" s="155" t="s">
        <v>52</v>
      </c>
      <c r="F38" s="154" t="s">
        <v>1863</v>
      </c>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47" t="s">
        <v>1864</v>
      </c>
      <c r="B39" s="147">
        <v>9</v>
      </c>
      <c r="C39" s="147">
        <v>2</v>
      </c>
      <c r="D39" s="147">
        <v>40</v>
      </c>
      <c r="E39" s="155" t="s">
        <v>52</v>
      </c>
      <c r="F39" s="154" t="s">
        <v>1865</v>
      </c>
      <c r="G39" s="147" t="s">
        <v>1866</v>
      </c>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t="s">
        <v>1858</v>
      </c>
      <c r="B45" s="147">
        <v>11</v>
      </c>
      <c r="C45" s="150" t="s">
        <v>1867</v>
      </c>
      <c r="D45" s="150" t="s">
        <v>99</v>
      </c>
      <c r="E45" s="154">
        <v>1</v>
      </c>
      <c r="F45" s="154">
        <v>1.5</v>
      </c>
      <c r="G45" s="17" t="s">
        <v>309</v>
      </c>
      <c r="H45" s="153"/>
      <c r="I45" s="789" t="s">
        <v>1868</v>
      </c>
      <c r="J45" s="699"/>
      <c r="K45" s="737"/>
      <c r="L45" s="17"/>
      <c r="M45" s="17"/>
      <c r="N45" s="17"/>
      <c r="O45" s="17"/>
      <c r="P45" s="17"/>
      <c r="Q45" s="17"/>
      <c r="R45" s="17"/>
      <c r="S45" s="17"/>
      <c r="T45" s="17"/>
      <c r="U45" s="17"/>
      <c r="V45" s="17"/>
      <c r="W45" s="17"/>
      <c r="X45" s="17"/>
      <c r="Y45" s="17"/>
      <c r="Z45" s="18"/>
      <c r="AA45" s="17"/>
      <c r="AB45" s="17"/>
    </row>
    <row r="46" spans="1:58" ht="14.25" customHeight="1">
      <c r="A46" s="146"/>
      <c r="B46" s="85"/>
      <c r="C46" s="150"/>
      <c r="D46" s="150"/>
      <c r="E46" s="151"/>
      <c r="F46" s="152"/>
      <c r="G46" s="17"/>
      <c r="H46" s="153"/>
      <c r="I46" s="699"/>
      <c r="J46" s="699"/>
      <c r="K46" s="737"/>
      <c r="L46" s="17"/>
      <c r="M46" s="17"/>
      <c r="N46" s="17"/>
      <c r="O46" s="17"/>
      <c r="P46" s="17"/>
      <c r="Q46" s="17"/>
      <c r="R46" s="17"/>
      <c r="S46" s="17"/>
      <c r="T46" s="17"/>
      <c r="U46" s="17"/>
      <c r="V46" s="17"/>
      <c r="W46" s="17"/>
      <c r="X46" s="17"/>
      <c r="Y46" s="17"/>
      <c r="Z46" s="18"/>
      <c r="AA46" s="17"/>
      <c r="AB46" s="17"/>
    </row>
    <row r="47" spans="1:58" ht="15.75" customHeight="1">
      <c r="A47" s="17"/>
      <c r="B47" s="85"/>
      <c r="C47" s="17"/>
      <c r="D47" s="150"/>
      <c r="E47" s="151"/>
      <c r="F47" s="152"/>
      <c r="G47" s="157"/>
      <c r="H47" s="1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172" t="s">
        <v>1858</v>
      </c>
      <c r="B54" s="154" t="s">
        <v>97</v>
      </c>
      <c r="C54" s="147">
        <v>35</v>
      </c>
      <c r="D54" s="147">
        <v>1</v>
      </c>
      <c r="E54" s="147">
        <v>1.5</v>
      </c>
      <c r="F54" s="154">
        <f>Vakgericht!$E54*Vakgericht!$C54</f>
        <v>52.5</v>
      </c>
      <c r="G54" s="231" t="s">
        <v>1867</v>
      </c>
      <c r="H54" s="154" t="s">
        <v>99</v>
      </c>
      <c r="I54" s="217"/>
      <c r="J54" s="147" t="s">
        <v>1869</v>
      </c>
      <c r="K54" s="723" t="s">
        <v>1870</v>
      </c>
      <c r="L54" s="699"/>
      <c r="M54" s="724"/>
      <c r="N54" s="17"/>
      <c r="O54" s="17"/>
      <c r="P54" s="17"/>
      <c r="Q54" s="17"/>
      <c r="R54" s="17"/>
      <c r="S54" s="17"/>
      <c r="T54" s="17"/>
      <c r="U54" s="17"/>
      <c r="V54" s="17"/>
      <c r="W54" s="17"/>
      <c r="X54" s="17"/>
      <c r="Y54" s="17"/>
      <c r="Z54" s="17"/>
      <c r="AA54" s="17"/>
      <c r="AB54" s="17"/>
    </row>
    <row r="55" spans="1:30" ht="15.75" customHeight="1">
      <c r="A55" s="483" t="s">
        <v>1871</v>
      </c>
      <c r="B55" s="163" t="s">
        <v>105</v>
      </c>
      <c r="C55" s="154">
        <v>40</v>
      </c>
      <c r="D55" s="154">
        <v>2</v>
      </c>
      <c r="E55" s="154">
        <v>3</v>
      </c>
      <c r="F55" s="154">
        <f>Vakgericht!$E55*Vakgericht!$C55</f>
        <v>120</v>
      </c>
      <c r="G55" s="231"/>
      <c r="H55" s="163"/>
      <c r="I55" s="186"/>
      <c r="J55" s="17"/>
      <c r="K55" s="725"/>
      <c r="L55" s="699"/>
      <c r="M55" s="724"/>
      <c r="N55" s="17"/>
      <c r="O55" s="17"/>
      <c r="P55" s="17"/>
      <c r="Q55" s="17"/>
      <c r="R55" s="17"/>
      <c r="S55" s="17"/>
      <c r="T55" s="17"/>
      <c r="U55" s="17"/>
      <c r="V55" s="17"/>
      <c r="W55" s="17"/>
      <c r="X55" s="17"/>
      <c r="Y55" s="17"/>
      <c r="Z55" s="17"/>
      <c r="AA55" s="17"/>
      <c r="AB55" s="17"/>
    </row>
    <row r="56" spans="1:30" ht="14.25" customHeight="1">
      <c r="A56" s="162" t="s">
        <v>1872</v>
      </c>
      <c r="B56" s="163" t="s">
        <v>100</v>
      </c>
      <c r="C56" s="154">
        <v>22</v>
      </c>
      <c r="D56" s="154">
        <v>1</v>
      </c>
      <c r="E56" s="154">
        <v>3</v>
      </c>
      <c r="F56" s="154">
        <f>Vakgericht!$E56*Vakgericht!$C56</f>
        <v>66</v>
      </c>
      <c r="G56" s="163" t="s">
        <v>1867</v>
      </c>
      <c r="H56" s="163" t="s">
        <v>99</v>
      </c>
      <c r="I56" s="186"/>
      <c r="J56" s="17"/>
      <c r="K56" s="725"/>
      <c r="L56" s="699"/>
      <c r="M56" s="724"/>
      <c r="N56" s="17"/>
      <c r="O56" s="17"/>
      <c r="P56" s="17"/>
      <c r="Q56" s="17"/>
      <c r="R56" s="17"/>
      <c r="S56" s="17"/>
      <c r="T56" s="17"/>
      <c r="U56" s="17"/>
      <c r="V56" s="17"/>
      <c r="W56" s="17"/>
      <c r="X56" s="17"/>
      <c r="Y56" s="17"/>
      <c r="Z56" s="17"/>
      <c r="AA56" s="17"/>
      <c r="AB56" s="17"/>
    </row>
    <row r="57" spans="1:30" ht="15.75" customHeight="1">
      <c r="A57" s="162"/>
      <c r="B57" s="163"/>
      <c r="C57" s="152"/>
      <c r="D57" s="152"/>
      <c r="E57" s="152"/>
      <c r="F57" s="152">
        <f>Vakgericht!$E57*Vakgericht!$C57</f>
        <v>0</v>
      </c>
      <c r="G57" s="163"/>
      <c r="H57" s="163"/>
      <c r="I57" s="186"/>
      <c r="J57" s="17"/>
      <c r="K57" s="725"/>
      <c r="L57" s="699"/>
      <c r="M57" s="724"/>
      <c r="N57" s="17"/>
      <c r="O57" s="17"/>
      <c r="P57" s="17"/>
      <c r="Q57" s="17"/>
      <c r="R57" s="17"/>
      <c r="S57" s="17"/>
      <c r="T57" s="17"/>
      <c r="U57" s="17"/>
      <c r="V57" s="17"/>
      <c r="W57" s="17"/>
      <c r="X57" s="17"/>
      <c r="Y57" s="17"/>
      <c r="Z57" s="17"/>
      <c r="AA57" s="17"/>
      <c r="AB57" s="17"/>
    </row>
    <row r="58" spans="1:30" ht="15.75" customHeight="1">
      <c r="A58" s="162"/>
      <c r="B58" s="163"/>
      <c r="C58" s="152"/>
      <c r="D58" s="152"/>
      <c r="E58" s="152"/>
      <c r="F58" s="152">
        <f>Vakgericht!$E58*Vakgericht!$C58</f>
        <v>0</v>
      </c>
      <c r="G58" s="163"/>
      <c r="H58" s="163"/>
      <c r="I58" s="186"/>
      <c r="J58" s="17"/>
      <c r="K58" s="725"/>
      <c r="L58" s="699"/>
      <c r="M58" s="724"/>
      <c r="N58" s="17"/>
      <c r="O58" s="17"/>
      <c r="P58" s="17"/>
      <c r="Q58" s="17"/>
      <c r="R58" s="17"/>
      <c r="S58" s="17"/>
      <c r="T58" s="17"/>
      <c r="U58" s="17"/>
      <c r="V58" s="17"/>
      <c r="W58" s="17"/>
      <c r="X58" s="17"/>
      <c r="Y58" s="17"/>
      <c r="Z58" s="17"/>
      <c r="AA58" s="17"/>
      <c r="AB58" s="17"/>
    </row>
    <row r="59" spans="1:30" ht="15.75" customHeight="1">
      <c r="A59" s="17"/>
      <c r="B59" s="163"/>
      <c r="C59" s="152"/>
      <c r="D59" s="152"/>
      <c r="E59" s="152"/>
      <c r="F59" s="152">
        <f>Vakgericht!$E59*Vakgericht!$C59</f>
        <v>0</v>
      </c>
      <c r="G59" s="163"/>
      <c r="H59" s="163"/>
      <c r="I59" s="186"/>
      <c r="J59" s="17"/>
      <c r="K59" s="725"/>
      <c r="L59" s="699"/>
      <c r="M59" s="724"/>
      <c r="N59" s="17"/>
      <c r="O59" s="17"/>
      <c r="P59" s="17"/>
      <c r="Q59" s="17"/>
      <c r="R59" s="17"/>
      <c r="S59" s="17"/>
      <c r="T59" s="17"/>
      <c r="U59" s="17"/>
      <c r="V59" s="17"/>
      <c r="W59" s="17"/>
      <c r="X59" s="17"/>
      <c r="Y59" s="17"/>
      <c r="Z59" s="17"/>
      <c r="AA59" s="17"/>
      <c r="AB59" s="17"/>
    </row>
    <row r="60" spans="1:30" ht="15.75" customHeight="1">
      <c r="A60" s="162"/>
      <c r="B60" s="163"/>
      <c r="C60" s="152"/>
      <c r="D60" s="152"/>
      <c r="E60" s="152"/>
      <c r="F60" s="152">
        <f>Vakgericht!$E60*Vakgericht!$C60</f>
        <v>0</v>
      </c>
      <c r="G60" s="163"/>
      <c r="H60" s="163"/>
      <c r="I60" s="186"/>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52">
        <f>Vakgericht!$E61*Vakgericht!$C61</f>
        <v>0</v>
      </c>
      <c r="G61" s="163"/>
      <c r="H61" s="163"/>
      <c r="I61" s="186"/>
      <c r="J61" s="17"/>
      <c r="K61" s="725"/>
      <c r="L61" s="699"/>
      <c r="M61" s="724"/>
      <c r="N61" s="17"/>
      <c r="O61" s="17"/>
      <c r="P61" s="17"/>
      <c r="Q61" s="17"/>
      <c r="R61" s="17"/>
      <c r="S61" s="17"/>
      <c r="T61" s="17"/>
      <c r="U61" s="17"/>
      <c r="V61" s="17"/>
      <c r="W61" s="17"/>
      <c r="X61" s="17"/>
      <c r="Y61" s="17"/>
      <c r="Z61" s="17"/>
      <c r="AA61" s="17"/>
      <c r="AB61" s="17"/>
    </row>
    <row r="62" spans="1:30" ht="15.75" customHeight="1">
      <c r="A62" s="162"/>
      <c r="B62" s="163"/>
      <c r="C62" s="152"/>
      <c r="D62" s="152"/>
      <c r="E62" s="152"/>
      <c r="F62" s="152">
        <f>Vakgericht!$E62*Vakgericht!$C62</f>
        <v>0</v>
      </c>
      <c r="G62" s="163"/>
      <c r="H62" s="163"/>
      <c r="I62" s="186"/>
      <c r="J62" s="17"/>
      <c r="K62" s="725"/>
      <c r="L62" s="699"/>
      <c r="M62" s="724"/>
      <c r="N62" s="17"/>
      <c r="O62" s="17"/>
      <c r="P62" s="17"/>
      <c r="Q62" s="17"/>
      <c r="R62" s="17"/>
      <c r="S62" s="17"/>
      <c r="T62" s="17"/>
      <c r="U62" s="17"/>
      <c r="V62" s="17"/>
      <c r="W62" s="17"/>
      <c r="X62" s="17"/>
      <c r="Y62" s="17"/>
      <c r="Z62" s="17"/>
      <c r="AA62" s="17"/>
      <c r="AB62" s="17"/>
    </row>
    <row r="63" spans="1:30" ht="15.75" customHeight="1">
      <c r="A63" s="17"/>
      <c r="B63" s="163"/>
      <c r="C63" s="85"/>
      <c r="D63" s="85"/>
      <c r="E63" s="152"/>
      <c r="F63" s="152">
        <f>Vakgericht!$E63*Vakgericht!$C63</f>
        <v>0</v>
      </c>
      <c r="G63" s="17"/>
      <c r="H63" s="163"/>
      <c r="I63" s="186"/>
      <c r="J63" s="17"/>
      <c r="K63" s="725"/>
      <c r="L63" s="699"/>
      <c r="M63" s="724"/>
      <c r="N63" s="17"/>
      <c r="O63" s="17"/>
      <c r="P63" s="17"/>
      <c r="Q63" s="17"/>
      <c r="R63" s="17"/>
      <c r="S63" s="17"/>
      <c r="T63" s="17"/>
      <c r="U63" s="17"/>
      <c r="V63" s="17"/>
      <c r="W63" s="17"/>
      <c r="X63" s="17"/>
      <c r="Y63" s="17"/>
      <c r="Z63" s="17"/>
      <c r="AA63" s="17"/>
      <c r="AB63" s="17"/>
    </row>
    <row r="64" spans="1:30" ht="15.75" customHeight="1">
      <c r="A64" s="17"/>
      <c r="B64" s="163"/>
      <c r="C64" s="85"/>
      <c r="D64" s="85"/>
      <c r="E64" s="152"/>
      <c r="F64" s="152">
        <f>Vakgericht!$E64*Vakgericht!$C64</f>
        <v>0</v>
      </c>
      <c r="G64" s="17"/>
      <c r="H64" s="163"/>
      <c r="I64" s="186"/>
      <c r="J64" s="17"/>
      <c r="K64" s="725"/>
      <c r="L64" s="699"/>
      <c r="M64" s="724"/>
      <c r="N64" s="17"/>
      <c r="O64" s="17"/>
      <c r="P64" s="17"/>
      <c r="Q64" s="17"/>
      <c r="R64" s="17"/>
      <c r="S64" s="17"/>
      <c r="T64" s="17"/>
      <c r="U64" s="17"/>
      <c r="V64" s="17"/>
      <c r="W64" s="17"/>
      <c r="X64" s="17"/>
      <c r="Y64" s="17"/>
      <c r="Z64" s="17"/>
      <c r="AA64" s="17"/>
      <c r="AB64" s="17"/>
    </row>
    <row r="65" spans="1:30" ht="15.75" customHeight="1">
      <c r="A65" s="17"/>
      <c r="B65" s="163"/>
      <c r="C65" s="85"/>
      <c r="D65" s="85"/>
      <c r="E65" s="152"/>
      <c r="F65" s="152">
        <f>Vakgericht!$E65*Vakgericht!$C65</f>
        <v>0</v>
      </c>
      <c r="G65" s="17"/>
      <c r="H65" s="163"/>
      <c r="I65" s="186"/>
      <c r="J65" s="17"/>
      <c r="K65" s="725"/>
      <c r="L65" s="699"/>
      <c r="M65" s="724"/>
      <c r="N65" s="17"/>
      <c r="O65" s="17"/>
      <c r="P65" s="17"/>
      <c r="Q65" s="17"/>
      <c r="R65" s="17"/>
      <c r="S65" s="17"/>
      <c r="T65" s="17"/>
      <c r="U65" s="17"/>
      <c r="V65" s="17"/>
      <c r="W65" s="17"/>
      <c r="X65" s="17"/>
      <c r="Y65" s="17"/>
      <c r="Z65" s="17"/>
      <c r="AA65" s="17"/>
      <c r="AB65" s="17"/>
    </row>
    <row r="66" spans="1:30" ht="15.75" customHeight="1">
      <c r="A66" s="167"/>
      <c r="B66" s="163"/>
      <c r="C66" s="556"/>
      <c r="D66" s="557"/>
      <c r="E66" s="558"/>
      <c r="F66" s="558">
        <f>Vakgericht!$E66*Vakgericht!$C66</f>
        <v>0</v>
      </c>
      <c r="G66" s="158"/>
      <c r="H66" s="158"/>
      <c r="I66" s="232"/>
      <c r="J66" s="554"/>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72" t="s">
        <v>1873</v>
      </c>
      <c r="B70" s="147" t="s">
        <v>65</v>
      </c>
      <c r="C70" s="147" t="s">
        <v>396</v>
      </c>
      <c r="D70" s="147">
        <v>1.5</v>
      </c>
      <c r="E70" s="155">
        <v>20</v>
      </c>
      <c r="F70" s="156">
        <f>Vakgericht!$D70*Vakgericht!$E70</f>
        <v>30</v>
      </c>
      <c r="G70" s="155">
        <v>4</v>
      </c>
      <c r="H70" s="173" t="s">
        <v>393</v>
      </c>
      <c r="I70" s="136" t="s">
        <v>1874</v>
      </c>
      <c r="J70" s="808" t="s">
        <v>1875</v>
      </c>
      <c r="K70" s="699"/>
      <c r="L70" s="699"/>
      <c r="M70" s="699"/>
      <c r="N70" s="724"/>
      <c r="O70" s="732" t="s">
        <v>395</v>
      </c>
      <c r="P70" s="733"/>
      <c r="Q70" s="17"/>
      <c r="R70" s="17"/>
      <c r="S70" s="17"/>
      <c r="T70" s="17"/>
      <c r="U70" s="17"/>
      <c r="V70" s="17"/>
      <c r="W70" s="17"/>
      <c r="X70" s="17"/>
      <c r="Y70" s="17"/>
      <c r="Z70" s="17"/>
      <c r="AA70" s="17"/>
    </row>
    <row r="71" spans="1:30" ht="15.75" customHeight="1">
      <c r="A71" s="147" t="s">
        <v>1873</v>
      </c>
      <c r="B71" s="147" t="s">
        <v>65</v>
      </c>
      <c r="C71" s="147" t="s">
        <v>400</v>
      </c>
      <c r="D71" s="147">
        <v>1.5</v>
      </c>
      <c r="E71" s="155">
        <v>20</v>
      </c>
      <c r="F71" s="156">
        <f>Vakgericht!$D71*Vakgericht!$E71</f>
        <v>30</v>
      </c>
      <c r="G71" s="155">
        <v>1</v>
      </c>
      <c r="H71" s="173" t="s">
        <v>393</v>
      </c>
      <c r="I71" s="136" t="s">
        <v>1876</v>
      </c>
      <c r="J71" s="725"/>
      <c r="K71" s="699"/>
      <c r="L71" s="699"/>
      <c r="M71" s="699"/>
      <c r="N71" s="724"/>
      <c r="O71" s="725"/>
      <c r="P71" s="699"/>
      <c r="Q71" s="17"/>
      <c r="R71" s="17"/>
      <c r="S71" s="17"/>
      <c r="T71" s="17"/>
      <c r="U71" s="17"/>
      <c r="V71" s="17"/>
      <c r="W71" s="17"/>
      <c r="X71" s="17"/>
      <c r="Y71" s="17"/>
      <c r="Z71" s="17"/>
      <c r="AA71" s="17"/>
    </row>
    <row r="72" spans="1:30" ht="15.75" customHeight="1">
      <c r="A72" s="147" t="s">
        <v>1873</v>
      </c>
      <c r="B72" s="147" t="s">
        <v>85</v>
      </c>
      <c r="C72" s="147" t="s">
        <v>396</v>
      </c>
      <c r="D72" s="147">
        <v>1.5</v>
      </c>
      <c r="E72" s="155">
        <v>20</v>
      </c>
      <c r="F72" s="156">
        <f>Vakgericht!$D72*Vakgericht!$E72</f>
        <v>30</v>
      </c>
      <c r="G72" s="155">
        <v>4</v>
      </c>
      <c r="H72" s="173" t="s">
        <v>393</v>
      </c>
      <c r="I72" s="136" t="s">
        <v>1877</v>
      </c>
      <c r="J72" s="725"/>
      <c r="K72" s="699"/>
      <c r="L72" s="699"/>
      <c r="M72" s="699"/>
      <c r="N72" s="724"/>
      <c r="O72" s="725"/>
      <c r="P72" s="699"/>
      <c r="Q72" s="17"/>
      <c r="R72" s="17"/>
      <c r="S72" s="17"/>
      <c r="T72" s="17"/>
      <c r="U72" s="17"/>
      <c r="V72" s="17"/>
      <c r="W72" s="17"/>
      <c r="X72" s="17"/>
      <c r="Y72" s="17"/>
      <c r="Z72" s="17"/>
      <c r="AA72" s="17"/>
    </row>
    <row r="73" spans="1:30" ht="15.75" customHeight="1">
      <c r="A73" s="172" t="s">
        <v>1873</v>
      </c>
      <c r="B73" s="147" t="s">
        <v>85</v>
      </c>
      <c r="C73" s="147" t="s">
        <v>400</v>
      </c>
      <c r="D73" s="147">
        <v>1.5</v>
      </c>
      <c r="E73" s="155">
        <v>20</v>
      </c>
      <c r="F73" s="156">
        <f>Vakgericht!$D73*Vakgericht!$E73</f>
        <v>30</v>
      </c>
      <c r="G73" s="155">
        <v>1</v>
      </c>
      <c r="H73" s="173" t="s">
        <v>393</v>
      </c>
      <c r="I73" s="136" t="s">
        <v>1878</v>
      </c>
      <c r="J73" s="725"/>
      <c r="K73" s="699"/>
      <c r="L73" s="699"/>
      <c r="M73" s="699"/>
      <c r="N73" s="724"/>
      <c r="O73" s="725"/>
      <c r="P73" s="699"/>
      <c r="Q73" s="17"/>
      <c r="R73" s="17"/>
      <c r="S73" s="17"/>
      <c r="T73" s="17"/>
      <c r="U73" s="17"/>
      <c r="V73" s="17"/>
      <c r="W73" s="17"/>
      <c r="X73" s="17"/>
      <c r="Y73" s="17"/>
      <c r="Z73" s="17"/>
      <c r="AA73" s="17"/>
    </row>
    <row r="74" spans="1:30" ht="15.75" customHeight="1">
      <c r="A74" s="147" t="s">
        <v>1879</v>
      </c>
      <c r="B74" s="147" t="s">
        <v>85</v>
      </c>
      <c r="C74" s="147" t="s">
        <v>979</v>
      </c>
      <c r="D74" s="147">
        <v>1.5</v>
      </c>
      <c r="E74" s="155">
        <v>8</v>
      </c>
      <c r="F74" s="156">
        <f>Vakgericht!$D74*Vakgericht!$E74</f>
        <v>12</v>
      </c>
      <c r="G74" s="155">
        <v>0</v>
      </c>
      <c r="H74" s="173" t="s">
        <v>603</v>
      </c>
      <c r="I74" s="136" t="s">
        <v>1880</v>
      </c>
      <c r="J74" s="725"/>
      <c r="K74" s="699"/>
      <c r="L74" s="699"/>
      <c r="M74" s="699"/>
      <c r="N74" s="724"/>
      <c r="O74" s="725"/>
      <c r="P74" s="699"/>
      <c r="Q74" s="17"/>
      <c r="R74" s="17"/>
      <c r="S74" s="17"/>
      <c r="T74" s="17"/>
      <c r="U74" s="17"/>
      <c r="V74" s="17"/>
      <c r="W74" s="17"/>
      <c r="X74" s="17"/>
      <c r="Y74" s="17"/>
      <c r="Z74" s="17"/>
      <c r="AA74" s="17"/>
    </row>
    <row r="75" spans="1:30" ht="15.75" customHeight="1">
      <c r="A75" s="172" t="s">
        <v>1879</v>
      </c>
      <c r="B75" s="147" t="s">
        <v>65</v>
      </c>
      <c r="C75" s="147" t="s">
        <v>979</v>
      </c>
      <c r="D75" s="147">
        <v>1.5</v>
      </c>
      <c r="E75" s="155">
        <v>8</v>
      </c>
      <c r="F75" s="156">
        <f>Vakgericht!$D75*Vakgericht!$E75</f>
        <v>12</v>
      </c>
      <c r="G75" s="155">
        <v>0</v>
      </c>
      <c r="H75" s="173" t="s">
        <v>603</v>
      </c>
      <c r="I75" s="136" t="s">
        <v>1881</v>
      </c>
      <c r="J75" s="725"/>
      <c r="K75" s="699"/>
      <c r="L75" s="699"/>
      <c r="M75" s="699"/>
      <c r="N75" s="724"/>
      <c r="O75" s="725"/>
      <c r="P75" s="699"/>
      <c r="Q75" s="17"/>
      <c r="R75" s="17"/>
      <c r="S75" s="17"/>
      <c r="T75" s="17"/>
      <c r="U75" s="17"/>
      <c r="V75" s="17"/>
      <c r="W75" s="17"/>
      <c r="X75" s="17"/>
      <c r="Y75" s="17"/>
      <c r="Z75" s="17"/>
      <c r="AA75" s="17"/>
    </row>
    <row r="76" spans="1:30" ht="15.75" customHeight="1">
      <c r="A76" s="147" t="s">
        <v>1882</v>
      </c>
      <c r="B76" s="147" t="s">
        <v>85</v>
      </c>
      <c r="C76" s="147" t="s">
        <v>397</v>
      </c>
      <c r="D76" s="147">
        <v>1.5</v>
      </c>
      <c r="E76" s="155">
        <v>6</v>
      </c>
      <c r="F76" s="156">
        <f>Vakgericht!$D76*Vakgericht!$E76</f>
        <v>9</v>
      </c>
      <c r="G76" s="155">
        <v>0</v>
      </c>
      <c r="H76" s="173" t="s">
        <v>603</v>
      </c>
      <c r="I76" s="136" t="s">
        <v>1883</v>
      </c>
      <c r="J76" s="725"/>
      <c r="K76" s="699"/>
      <c r="L76" s="699"/>
      <c r="M76" s="699"/>
      <c r="N76" s="724"/>
      <c r="O76" s="725"/>
      <c r="P76" s="699"/>
      <c r="Q76" s="17"/>
      <c r="R76" s="17"/>
      <c r="S76" s="17"/>
      <c r="T76" s="17"/>
      <c r="U76" s="17"/>
      <c r="V76" s="17"/>
      <c r="W76" s="17"/>
      <c r="X76" s="17"/>
      <c r="Y76" s="17"/>
      <c r="Z76" s="17"/>
      <c r="AA76" s="17"/>
    </row>
    <row r="77" spans="1:30" ht="15.75" customHeight="1">
      <c r="A77" s="172" t="s">
        <v>1882</v>
      </c>
      <c r="B77" s="147" t="s">
        <v>65</v>
      </c>
      <c r="C77" s="147" t="s">
        <v>400</v>
      </c>
      <c r="D77" s="147">
        <v>1.5</v>
      </c>
      <c r="E77" s="155">
        <v>6</v>
      </c>
      <c r="F77" s="156">
        <f>Vakgericht!$D77*Vakgericht!$E77</f>
        <v>9</v>
      </c>
      <c r="G77" s="155">
        <v>0</v>
      </c>
      <c r="H77" s="173" t="s">
        <v>603</v>
      </c>
      <c r="I77" s="484" t="s">
        <v>1884</v>
      </c>
      <c r="J77" s="725"/>
      <c r="K77" s="699"/>
      <c r="L77" s="699"/>
      <c r="M77" s="699"/>
      <c r="N77" s="724"/>
      <c r="O77" s="725"/>
      <c r="P77" s="699"/>
      <c r="Q77" s="17"/>
      <c r="R77" s="17"/>
      <c r="S77" s="17"/>
      <c r="T77" s="17"/>
      <c r="U77" s="17"/>
      <c r="V77" s="17"/>
      <c r="W77" s="17"/>
      <c r="X77" s="17"/>
      <c r="Y77" s="17"/>
      <c r="Z77" s="17"/>
      <c r="AA77" s="17"/>
    </row>
    <row r="78" spans="1:30" ht="15.75" customHeight="1">
      <c r="A78" s="17"/>
      <c r="B78" s="17"/>
      <c r="C78" s="85"/>
      <c r="D78" s="152"/>
      <c r="E78" s="151"/>
      <c r="F78" s="180">
        <f>Vakgericht!$D78*Vakgericht!$E78</f>
        <v>0</v>
      </c>
      <c r="G78" s="151"/>
      <c r="H78" s="179" t="str">
        <f>IF(Vakgericht!$B78= "","-",IF(Vakgericht!$B78= "External","Specify location tariff", "Campus buy-off"))</f>
        <v>-</v>
      </c>
      <c r="I78" s="179"/>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2"/>
      <c r="E79" s="151"/>
      <c r="F79" s="180">
        <f>Vakgericht!$D79*Vakgericht!$E79</f>
        <v>0</v>
      </c>
      <c r="G79" s="151"/>
      <c r="H79" s="179" t="str">
        <f>IF(Vakgericht!$B79= "","-",IF(Vakgericht!$B79=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Vakgericht!$D80*Vakgericht!$E80</f>
        <v>0</v>
      </c>
      <c r="G80" s="151"/>
      <c r="H80" s="179" t="str">
        <f>IF(Vakgericht!$B80= "","-",IF(Vakgericht!$B80=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Vakgericht!$D81*Vakgericht!$E81</f>
        <v>0</v>
      </c>
      <c r="G81" s="151"/>
      <c r="H81" s="179" t="str">
        <f>IF(Vakgericht!$B81= "","-",IF(Vakgericht!$B81=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Vakgericht!$D82*Vakgericht!$E82</f>
        <v>0</v>
      </c>
      <c r="G82" s="151"/>
      <c r="H82" s="179" t="str">
        <f>IF(Vakgericht!$B82= "","-",IF(Vakgericht!$B82=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Vakgericht!$D83*Vakgericht!$E83</f>
        <v>0</v>
      </c>
      <c r="G83" s="151"/>
      <c r="H83" s="179" t="str">
        <f>IF(Vakgericht!$B83= "","-",IF(Vakgericht!$B83=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Vakgericht!$D84*Vakgericht!$E84</f>
        <v>0</v>
      </c>
      <c r="G84" s="151"/>
      <c r="H84" s="179" t="str">
        <f>IF(Vakgericht!$B84= "","-",IF(Vakgericht!$B84=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67"/>
      <c r="B85" s="17"/>
      <c r="C85" s="557"/>
      <c r="D85" s="558"/>
      <c r="E85" s="556"/>
      <c r="F85" s="555">
        <f>Vakgericht!$D85*Vakgericht!$E85</f>
        <v>0</v>
      </c>
      <c r="G85" s="556"/>
      <c r="H85" s="557" t="str">
        <f>IF(Vakgericht!$B85= "","-",IF(Vakgericht!$B85= "External","Specify location tariff", "Campus buy-off"))</f>
        <v>-</v>
      </c>
      <c r="I85" s="561"/>
      <c r="J85" s="726"/>
      <c r="K85" s="717"/>
      <c r="L85" s="717"/>
      <c r="M85" s="717"/>
      <c r="N85" s="727"/>
      <c r="O85" s="725"/>
      <c r="P85" s="699"/>
      <c r="Q85" s="17"/>
      <c r="R85" s="17"/>
      <c r="S85" s="17"/>
      <c r="T85" s="17"/>
      <c r="U85" s="17"/>
      <c r="V85" s="17"/>
      <c r="W85" s="17"/>
      <c r="X85" s="17"/>
      <c r="Y85" s="17"/>
      <c r="Z85" s="17"/>
      <c r="AA85" s="17"/>
    </row>
    <row r="86" spans="1:30" ht="15.75" customHeight="1">
      <c r="A86" s="16"/>
      <c r="B86" s="17"/>
      <c r="C86" s="17"/>
      <c r="D86" s="17"/>
      <c r="E86" s="17"/>
      <c r="F86" s="17"/>
      <c r="G86" s="17"/>
      <c r="H86" s="17"/>
      <c r="I86" s="17"/>
      <c r="J86" s="17"/>
      <c r="K86" s="17"/>
      <c r="L86" s="17"/>
      <c r="M86" s="17"/>
      <c r="N86" s="17"/>
      <c r="O86" s="17">
        <v>0</v>
      </c>
      <c r="P86" s="17"/>
      <c r="Q86" s="17"/>
      <c r="R86" s="17"/>
      <c r="S86" s="17"/>
      <c r="T86" s="17"/>
      <c r="U86" s="17"/>
      <c r="V86" s="17"/>
      <c r="W86" s="17"/>
      <c r="X86" s="17"/>
      <c r="Y86" s="17"/>
      <c r="Z86" s="17"/>
      <c r="AA86" s="17"/>
      <c r="AB86" s="17"/>
      <c r="AC86" s="17"/>
      <c r="AD86" s="17"/>
    </row>
    <row r="87" spans="1:30" ht="15.75" customHeight="1">
      <c r="A87" s="16"/>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560" t="s">
        <v>404</v>
      </c>
      <c r="B88" s="17"/>
      <c r="C88" s="180"/>
      <c r="D88" s="85"/>
      <c r="E88" s="85"/>
      <c r="F88" s="85"/>
      <c r="G88" s="85"/>
      <c r="H88" s="85"/>
      <c r="I88" s="85"/>
      <c r="J88" s="85"/>
      <c r="K88" s="85"/>
      <c r="L88" s="181"/>
      <c r="M88" s="169"/>
      <c r="N88" s="17"/>
      <c r="O88" s="17"/>
      <c r="P88" s="17"/>
      <c r="Q88" s="17"/>
      <c r="R88" s="17"/>
      <c r="S88" s="17"/>
      <c r="T88" s="17"/>
      <c r="U88" s="17"/>
      <c r="V88" s="17"/>
      <c r="W88" s="17"/>
      <c r="X88" s="17"/>
      <c r="Y88" s="17"/>
      <c r="Z88" s="17"/>
      <c r="AA88" s="17"/>
      <c r="AB88" s="17"/>
      <c r="AC88" s="17"/>
      <c r="AD88" s="17"/>
    </row>
    <row r="89" spans="1:30" ht="15" customHeight="1">
      <c r="A89" s="16" t="s">
        <v>405</v>
      </c>
      <c r="B89" s="16" t="s">
        <v>406</v>
      </c>
      <c r="C89" s="16" t="s">
        <v>407</v>
      </c>
      <c r="D89" s="16" t="s">
        <v>408</v>
      </c>
      <c r="E89" s="16" t="s">
        <v>409</v>
      </c>
      <c r="F89" s="16" t="s">
        <v>410</v>
      </c>
      <c r="G89" s="16" t="s">
        <v>389</v>
      </c>
      <c r="H89" s="714" t="s">
        <v>390</v>
      </c>
      <c r="I89" s="715"/>
      <c r="J89" s="712" t="s">
        <v>322</v>
      </c>
      <c r="K89" s="713"/>
      <c r="L89" s="17"/>
      <c r="M89" s="17"/>
      <c r="N89" s="17"/>
      <c r="O89" s="17"/>
      <c r="P89" s="163"/>
      <c r="Q89" s="16"/>
      <c r="R89" s="17"/>
      <c r="S89" s="182"/>
      <c r="T89" s="17"/>
      <c r="U89" s="17"/>
      <c r="V89" s="17"/>
      <c r="W89" s="20">
        <f>SUM(F90:F103)</f>
        <v>133.33333333333334</v>
      </c>
      <c r="X89" s="17"/>
      <c r="Y89" s="17"/>
      <c r="Z89" s="17"/>
      <c r="AA89" s="17"/>
      <c r="AB89" s="17"/>
    </row>
    <row r="90" spans="1:30" ht="14.25" customHeight="1">
      <c r="A90" s="17" t="s">
        <v>1885</v>
      </c>
      <c r="B90" s="17" t="s">
        <v>1141</v>
      </c>
      <c r="C90" s="189">
        <v>400</v>
      </c>
      <c r="D90" s="180">
        <v>3</v>
      </c>
      <c r="E90" s="151">
        <v>10</v>
      </c>
      <c r="F90" s="189">
        <f>C90/D90</f>
        <v>133.33333333333334</v>
      </c>
      <c r="G90" s="179"/>
      <c r="H90" s="716"/>
      <c r="I90" s="699"/>
      <c r="J90" s="718" t="s">
        <v>413</v>
      </c>
      <c r="K90" s="713"/>
      <c r="L90" s="17"/>
      <c r="M90" s="17"/>
      <c r="N90" s="17"/>
      <c r="O90" s="17"/>
      <c r="P90" s="17"/>
      <c r="Q90" s="187"/>
      <c r="R90" s="17"/>
      <c r="S90" s="17"/>
      <c r="T90" s="17"/>
      <c r="U90" s="17"/>
      <c r="V90" s="17"/>
      <c r="W90" s="17"/>
      <c r="X90" s="17"/>
      <c r="Y90" s="17"/>
      <c r="Z90" s="17"/>
      <c r="AA90" s="17"/>
      <c r="AB90" s="17"/>
    </row>
    <row r="91" spans="1:30" ht="15.75" customHeight="1">
      <c r="A91" s="17"/>
      <c r="B91" s="17"/>
      <c r="C91" s="189">
        <v>0</v>
      </c>
      <c r="D91" s="179"/>
      <c r="E91" s="151"/>
      <c r="F91" s="189">
        <v>0</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7"/>
      <c r="B92" s="17"/>
      <c r="C92" s="189">
        <v>0</v>
      </c>
      <c r="D92" s="179"/>
      <c r="E92" s="151"/>
      <c r="F92" s="189">
        <v>0</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7"/>
      <c r="B93" s="17"/>
      <c r="C93" s="189">
        <v>0</v>
      </c>
      <c r="D93" s="179"/>
      <c r="E93" s="151"/>
      <c r="F93" s="189">
        <v>0</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7"/>
      <c r="B94" s="17"/>
      <c r="C94" s="189">
        <v>0</v>
      </c>
      <c r="D94" s="179"/>
      <c r="E94" s="151"/>
      <c r="F94" s="189">
        <v>0</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7"/>
      <c r="B95" s="17"/>
      <c r="C95" s="189">
        <v>0</v>
      </c>
      <c r="D95" s="179"/>
      <c r="E95" s="151"/>
      <c r="F95" s="189">
        <v>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v>0</v>
      </c>
      <c r="D96" s="179"/>
      <c r="E96" s="151"/>
      <c r="F96" s="189">
        <v>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7"/>
      <c r="B97" s="17"/>
      <c r="C97" s="189">
        <v>0</v>
      </c>
      <c r="D97" s="179"/>
      <c r="E97" s="151"/>
      <c r="F97" s="189">
        <v>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v>0</v>
      </c>
      <c r="D98" s="179"/>
      <c r="E98" s="151"/>
      <c r="F98" s="189">
        <v>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717"/>
      <c r="I103" s="717"/>
      <c r="J103" s="721"/>
      <c r="K103" s="722"/>
      <c r="L103" s="17"/>
      <c r="M103" s="17"/>
      <c r="N103" s="17"/>
      <c r="O103" s="17"/>
      <c r="P103" s="17"/>
      <c r="Q103" s="17"/>
      <c r="R103" s="17"/>
      <c r="S103" s="17"/>
      <c r="T103" s="17"/>
      <c r="U103" s="17"/>
      <c r="V103" s="17"/>
      <c r="W103" s="17"/>
      <c r="X103" s="17"/>
      <c r="Y103" s="17"/>
      <c r="Z103" s="17"/>
      <c r="AA103" s="17"/>
      <c r="AB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83"/>
      <c r="B106" s="183"/>
      <c r="C106" s="183"/>
      <c r="D106" s="183"/>
      <c r="E106" s="262"/>
      <c r="F106" s="183"/>
      <c r="G106" s="262"/>
      <c r="H106" s="262"/>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711"/>
      <c r="C113" s="699"/>
      <c r="D113" s="699"/>
      <c r="E113" s="699"/>
      <c r="F113" s="699"/>
      <c r="G113" s="699"/>
      <c r="H113" s="699"/>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5"/>
    <mergeCell ref="O70:P85"/>
    <mergeCell ref="J89:K89"/>
    <mergeCell ref="H89:I89"/>
    <mergeCell ref="H90:I103"/>
    <mergeCell ref="J90:K103"/>
    <mergeCell ref="B113:H113"/>
    <mergeCell ref="P113:R113"/>
    <mergeCell ref="P114:R114"/>
    <mergeCell ref="P115:R115"/>
    <mergeCell ref="M122:O122"/>
    <mergeCell ref="M123:O123"/>
    <mergeCell ref="M121:O121"/>
    <mergeCell ref="M124:O124"/>
    <mergeCell ref="M125:O125"/>
    <mergeCell ref="M126:O126"/>
    <mergeCell ref="M127:O127"/>
    <mergeCell ref="M153:O153"/>
    <mergeCell ref="M145:O145"/>
    <mergeCell ref="M146:O146"/>
    <mergeCell ref="M147:O147"/>
    <mergeCell ref="M156:O156"/>
    <mergeCell ref="M148:O148"/>
    <mergeCell ref="M149:O149"/>
    <mergeCell ref="M150:O150"/>
    <mergeCell ref="B153:C153"/>
    <mergeCell ref="B154:C154"/>
    <mergeCell ref="B155:C155"/>
    <mergeCell ref="B156:C156"/>
    <mergeCell ref="M154:O154"/>
    <mergeCell ref="M155:O155"/>
    <mergeCell ref="B160:C160"/>
    <mergeCell ref="B161:C161"/>
    <mergeCell ref="B162:C162"/>
    <mergeCell ref="B163:C163"/>
    <mergeCell ref="B164:C164"/>
    <mergeCell ref="B165:C165"/>
    <mergeCell ref="B166:C166"/>
    <mergeCell ref="B167:C167"/>
    <mergeCell ref="M161:O161"/>
    <mergeCell ref="M162:O162"/>
    <mergeCell ref="M163:O163"/>
    <mergeCell ref="M164:O164"/>
    <mergeCell ref="M165:O165"/>
    <mergeCell ref="M166:O166"/>
    <mergeCell ref="M167:O167"/>
    <mergeCell ref="B157:C157"/>
    <mergeCell ref="M157:O157"/>
    <mergeCell ref="B158:C158"/>
    <mergeCell ref="M158:O158"/>
    <mergeCell ref="B159:C159"/>
    <mergeCell ref="M159:O159"/>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P136:T136"/>
    <mergeCell ref="P137:T150"/>
    <mergeCell ref="P153:T153"/>
    <mergeCell ref="P154:T167"/>
    <mergeCell ref="P116:R116"/>
    <mergeCell ref="P117:R117"/>
    <mergeCell ref="P118:R118"/>
    <mergeCell ref="P119:R119"/>
    <mergeCell ref="P121:T121"/>
    <mergeCell ref="P122:T133"/>
  </mergeCells>
  <conditionalFormatting sqref="I54:I65">
    <cfRule type="containsText" dxfId="5" priority="1" operator="containsText" text="5">
      <formula>NOT(ISERROR(SEARCH(("5"),(I54))))</formula>
    </cfRule>
    <cfRule type="containsText" dxfId="4" priority="2" operator="containsText" text="42">
      <formula>NOT(ISERROR(SEARCH(("42"),(I54))))</formula>
    </cfRule>
    <cfRule type="containsText" dxfId="3" priority="3" operator="containsText" text="Please fill in">
      <formula>NOT(ISERROR(SEARCH(("Please fill in"),(I54))))</formula>
    </cfRule>
  </conditionalFormatting>
  <dataValidations count="4">
    <dataValidation type="list" allowBlank="1" showErrorMessage="1" sqref="B70:B85" xr:uid="{00000000-0002-0000-2400-000001000000}">
      <formula1>Vakgericht!LocationNames</formula1>
    </dataValidation>
    <dataValidation type="list" allowBlank="1" showErrorMessage="1" sqref="B9" xr:uid="{00000000-0002-0000-2400-000002000000}">
      <formula1>"yes,no"</formula1>
    </dataValidation>
    <dataValidation type="list" allowBlank="1" showErrorMessage="1" sqref="D45:D49 H54:H66" xr:uid="{00000000-0002-0000-2400-000003000000}">
      <formula1>Vakgericht!TypesOfTrainers</formula1>
    </dataValidation>
    <dataValidation type="list" allowBlank="1" sqref="G45:G49" xr:uid="{00000000-0002-0000-24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400-000000000000}">
          <x14:formula1>
            <xm:f>Constants!$H$6:$H$12</xm:f>
          </x14:formula1>
          <xm:sqref>B54:B66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F997"/>
  <sheetViews>
    <sheetView topLeftCell="A71" workbookViewId="0">
      <selection activeCell="D91" sqref="D91"/>
    </sheetView>
  </sheetViews>
  <sheetFormatPr defaultColWidth="12.59765625" defaultRowHeight="15" customHeight="1"/>
  <cols>
    <col min="1" max="1" width="28.59765625" customWidth="1"/>
    <col min="2" max="2" width="28.09765625" customWidth="1"/>
    <col min="3" max="4" width="17.5" customWidth="1"/>
    <col min="5" max="5" width="16.89843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54"/>
      <c r="B1" s="690"/>
      <c r="C1" s="691"/>
      <c r="D1" s="17"/>
      <c r="E1" s="755" t="s">
        <v>1886</v>
      </c>
      <c r="F1" s="690"/>
      <c r="G1" s="690"/>
      <c r="H1" s="691"/>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521</v>
      </c>
      <c r="C2" s="102"/>
      <c r="D2" s="17"/>
      <c r="E2" s="103" t="s">
        <v>456</v>
      </c>
      <c r="F2" s="528" t="s">
        <v>1887</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534" t="s">
        <v>297</v>
      </c>
      <c r="B3" s="584">
        <v>2</v>
      </c>
      <c r="C3" s="536"/>
      <c r="D3" s="17"/>
      <c r="E3" s="106" t="s">
        <v>298</v>
      </c>
      <c r="F3" s="562">
        <v>45448</v>
      </c>
      <c r="G3" s="539"/>
      <c r="H3" s="540"/>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v>44470</v>
      </c>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249</v>
      </c>
      <c r="C7" s="17" t="s">
        <v>1888</v>
      </c>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46">
        <f>M20</f>
        <v>5000</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SUM(IF(ISBLANK('VV Drienerlo'!$A$37:$A$49),0,1))</f>
        <v>13</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SUM('VV Drienerlo'!$B$37:$B$49)</f>
        <v>228</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'VV Drienerlo'!LocationNames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(SUM(IF('VV Drienerlo'!$D$53:$D$57="PT",('VV Drienerlo'!$F$53:$F$57)/1.5+IF('VV Drienerlo'!$G$53:$G$57="yes",1)))+SUM(IF('VV Drienerlo'!$D$53:$D$57="Extern",('VV Drienerlo'!$F$53:$F$57)/1.5+IF('VV Drienerlo'!$G$53:$G$57="yes",1)))+SUM(IF('VV Drienerlo'!$D$53:$D$57="PT-ZZP",('VV Drienerlo'!$F$53:$F$57)/1.5+IF('VV Drienerlo'!$G$53:$G$57="yes",1))))*Constants!B10</f>
        <v>5000</v>
      </c>
      <c r="N14" s="18"/>
      <c r="O14" s="18"/>
      <c r="P14" s="18"/>
      <c r="Q14" s="18"/>
      <c r="R14" s="17"/>
      <c r="S14" s="18"/>
      <c r="T14" s="18"/>
      <c r="U14" s="18"/>
      <c r="V14" s="18"/>
      <c r="W14" s="18"/>
      <c r="X14" s="18"/>
      <c r="Y14" s="18"/>
      <c r="Z14" s="18"/>
      <c r="AA14" s="18"/>
      <c r="AB14" s="18"/>
      <c r="AC14" s="18"/>
      <c r="AD14" s="17">
        <f t="shared" ref="AD14:BF14" si="0">SUMIF($B$96:$B$109,AD12,$F$96:$F$109)</f>
        <v>330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712</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23">
        <f>SUMIFS('VV Drienerlo'!$F$62:$F$92,'VV Drienerlo'!$B$62:$B$92, B$14,'VV Drienerlo'!$H$62:$H$92,$A15)*(1+Constants!$B$7)</f>
        <v>378</v>
      </c>
      <c r="C15" s="23">
        <f>SUMIFS('VV Drienerlo'!$F$62:$F$92,'VV Drienerlo'!$B$62:$B$92, C$14,'VV Drienerlo'!$H$62:$H$92,$A15)</f>
        <v>180</v>
      </c>
      <c r="D15" s="23">
        <f>SUMIFS('VV Drienerlo'!$F$62:$F$92,'VV Drienerlo'!$B$62:$B$92, D$14,'VV Drienerlo'!$H$62:$H$92,$A15)*(1+Constants!$B$7)</f>
        <v>0</v>
      </c>
      <c r="E15" s="23">
        <f>SUMIFS('VV Drienerlo'!$F$62:$F$92,'VV Drienerlo'!$B$62:$B$92, E$14,'VV Drienerlo'!$H$62:$H$92,$A15)*(1+Constants!$B$7)</f>
        <v>0</v>
      </c>
      <c r="F15" s="23">
        <f>SUMIFS('VV Drienerlo'!$F$62:$F$92,'VV Drienerlo'!$B$62:$B$92, F$14,'VV Drienerlo'!$H$62:$H$92,$A15)*(1+Constants!$B$7)</f>
        <v>100.8</v>
      </c>
      <c r="G15" s="117" t="s">
        <v>319</v>
      </c>
      <c r="H15" s="17">
        <f>SUMIF('VV Drienerlo'!$B$96:$B$110,"&lt;&gt;External",'VV Drienerlo'!$F$96:$F$110)</f>
        <v>1042</v>
      </c>
      <c r="I15" s="118">
        <f>SUMIF('VV Drienerlo'!$B$96:$B$110,"External",'VV Drienerlo'!$F$96:$F$110)</f>
        <v>0</v>
      </c>
      <c r="J15" s="119">
        <f>SUM('VV Drienerlo'!$F$115:$F$128)</f>
        <v>0</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19800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64080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23">
        <f>SUMIFS('VV Drienerlo'!$F$62:$F$92,'VV Drienerlo'!$B$62:$B$92, B$14,'VV Drienerlo'!$H$62:$H$92,$A16)*(1+Constants!$B$9)</f>
        <v>0</v>
      </c>
      <c r="C16" s="23">
        <f>SUMIFS('VV Drienerlo'!$F$62:$F$92,'VV Drienerlo'!$B$62:$B$92, C$14,'VV Drienerlo'!$H$62:$H$92,$A16)</f>
        <v>0</v>
      </c>
      <c r="D16" s="23">
        <f>SUMIFS('VV Drienerlo'!$F$62:$F$92,'VV Drienerlo'!$B$62:$B$92, D$14,'VV Drienerlo'!$H$62:$H$92,$A16)*(1+Constants!$B$9)</f>
        <v>0</v>
      </c>
      <c r="E16" s="23">
        <f>SUMIFS('VV Drienerlo'!$F$62:$F$92,'VV Drienerlo'!$B$62:$B$92, E$14,'VV Drienerlo'!$H$62:$H$92,$A16)*(1+Constants!$B$9)</f>
        <v>0</v>
      </c>
      <c r="F16" s="23">
        <f>SUMIFS('VV Drienerlo'!$F$62:$F$92,'VV Drienerlo'!$B$62:$B$92, F$14,'VV Drienerlo'!$H$62:$H$92,$A16)*(1+Constants!$B$9)</f>
        <v>0</v>
      </c>
      <c r="G16" s="117" t="s">
        <v>35</v>
      </c>
      <c r="H16" s="122">
        <f>SUM(AD15:CA15)</f>
        <v>83880</v>
      </c>
      <c r="I16" s="120">
        <f t="array" ref="I16">SUM(IF('VV Drienerlo'!$B$96:$B$110="External",'VV Drienerlo'!$F$96:$F$110*'VV Drienerlo'!$H$96:$H$110,0))</f>
        <v>0</v>
      </c>
      <c r="J16" s="123"/>
      <c r="K16" s="124"/>
      <c r="L16" s="121" t="s">
        <v>60</v>
      </c>
      <c r="M16" s="120">
        <f>J15-K15</f>
        <v>0</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23">
        <f>SUMIFS('VV Drienerlo'!$F$62:$F$92,'VV Drienerlo'!$B$62:$B$92, B$14,'VV Drienerlo'!$H$62:$H$92,$A17)*(1+Constants!$B$7)</f>
        <v>151.19999999999999</v>
      </c>
      <c r="C17" s="23">
        <f>SUMIFS('VV Drienerlo'!$F$62:$F$92,'VV Drienerlo'!$B$62:$B$92, C$14,'VV Drienerlo'!$H$62:$H$92,$A17)</f>
        <v>66</v>
      </c>
      <c r="D17" s="23">
        <f>SUMIFS('VV Drienerlo'!$F$62:$F$92,'VV Drienerlo'!$B$62:$B$92, D$14,'VV Drienerlo'!$H$62:$H$92,$A17)*(1+Constants!$B$7)</f>
        <v>0</v>
      </c>
      <c r="E17" s="23">
        <f>SUMIFS('VV Drienerlo'!$F$62:$F$92,'VV Drienerlo'!$B$62:$B$92, E$14,'VV Drienerlo'!$H$62:$H$92,$A17)*(1+Constants!$B$7)</f>
        <v>0</v>
      </c>
      <c r="F17" s="23">
        <f>SUMIFS('VV Drienerlo'!$F$62:$F$92,'VV Drienerlo'!$B$62:$B$92, F$14,'VV Drienerlo'!$H$62:$H$92,$A17)*(1+Constants!$B$7)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23">
        <f>SUMIFS('VV Drienerlo'!$F$62:$F$92,'VV Drienerlo'!$B$62:$B$92, B$14,'VV Drienerlo'!$H$62:$H$92,$A18)</f>
        <v>63</v>
      </c>
      <c r="C18" s="23">
        <f>SUMIFS('VV Drienerlo'!$F$62:$F$92,'VV Drienerlo'!$B$62:$B$92, C$14,'VV Drienerlo'!$H$62:$H$92,$A18)</f>
        <v>0</v>
      </c>
      <c r="D18" s="23">
        <f>SUMIFS('VV Drienerlo'!$F$62:$F$92,'VV Drienerlo'!$B$62:$B$92, D$14,'VV Drienerlo'!$H$62:$H$92,$A18)</f>
        <v>0</v>
      </c>
      <c r="E18" s="23">
        <f>SUMIFS('VV Drienerlo'!$F$62:$F$92,'VV Drienerlo'!$B$62:$B$92, E$14,'VV Drienerlo'!$H$62:$H$92,$A18)</f>
        <v>1293</v>
      </c>
      <c r="F18" s="23">
        <f>SUMIFS('VV Drienerlo'!$F$62:$F$92,'VV Drienerlo'!$B$62:$B$92, F$14,'VV Drienerlo'!$H$62:$H$92,$A18)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23">
        <f>SUMIFS('VV Drienerlo'!$F$62:$F$92,'VV Drienerlo'!$B$62:$B$92, B$14,'VV Drienerlo'!$H$62:$H$92,$A19)</f>
        <v>0</v>
      </c>
      <c r="C19" s="23">
        <f>SUMIFS('VV Drienerlo'!$F$62:$F$92,'VV Drienerlo'!$B$62:$B$92, C$14,'VV Drienerlo'!$H$62:$H$92,$A19)</f>
        <v>0</v>
      </c>
      <c r="D19" s="23">
        <f>SUMIFS('VV Drienerlo'!$F$62:$F$92,'VV Drienerlo'!$B$62:$B$92, D$14,'VV Drienerlo'!$H$62:$H$92,$A19)</f>
        <v>0</v>
      </c>
      <c r="E19" s="23">
        <f>SUMIFS('VV Drienerlo'!$F$62:$F$92,'VV Drienerlo'!$B$62:$B$92, E$14,'VV Drienerlo'!$H$62:$H$92,$A19)</f>
        <v>0</v>
      </c>
      <c r="F19" s="23">
        <f>SUMIFS('VV Drienerlo'!$F$62:$F$92,'VV Drienerlo'!$B$62:$B$92, F$14,'VV Drienerlo'!$H$62:$H$92,$A19)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SUM(IF('VV Drienerlo'!$B$62:$B$92=B$14,IF('VV Drienerlo'!$H$62:$H$92="PT-ZZP",'VV Drienerlo'!$F$62:$F$92*'VV Drienerlo'!$I$62:$I$92*(1+Constants!$B$7),0),0))</f>
        <v>6220.3680000000004</v>
      </c>
      <c r="C20" s="122">
        <f t="array" ref="C20">SUM(IF('VV Drienerlo'!$B$62:$B$92=C$14,IF('VV Drienerlo'!$H$62:$H$92="PT-ZZP",'VV Drienerlo'!$F$62:$F$92*'VV Drienerlo'!$I$62:$I$92,0),0))</f>
        <v>2715.2400000000002</v>
      </c>
      <c r="D20" s="122">
        <f t="array" ref="D20">SUM(IF('VV Drienerlo'!$B$62:$B$92=D$14,IF('VV Drienerlo'!$H$62:$H$92="PT-ZZP",'VV Drienerlo'!$F$62:$F$92*'VV Drienerlo'!$I$62:$I$92*(1+Constants!$B$7),0),0))</f>
        <v>0</v>
      </c>
      <c r="E20" s="122">
        <f t="array" ref="E20">SUM(IF('VV Drienerlo'!$B$62:$B$92=E$14,IF('VV Drienerlo'!$H$62:$H$92="PT-ZZP",'VV Drienerlo'!$F$62:$F$92*'VV Drienerlo'!$I$62:$I$92*(1+Constants!$B$7),0),0))</f>
        <v>0</v>
      </c>
      <c r="F20" s="122">
        <f t="array" ref="F20">SUM(IF('VV Drienerlo'!$B$62:$B$92=F$14,IF('VV Drienerlo'!$H$62:$H$92="PT-ZZP",'VV Drienerlo'!$F$62:$F$92*'VV Drienerlo'!$I$62:$I$92*(1+Constants!$B$7),0),0))</f>
        <v>0</v>
      </c>
      <c r="G20" s="125"/>
      <c r="H20" s="17"/>
      <c r="I20" s="118"/>
      <c r="J20" s="123"/>
      <c r="K20" s="126"/>
      <c r="L20" s="121" t="s">
        <v>6</v>
      </c>
      <c r="M20" s="120">
        <f>SUM(M14:M19)</f>
        <v>5000</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SUM(IF('VV Drienerlo'!$B$62:$B$92=B$14,IF('VV Drienerlo'!$H$62:$H$92="Extern",'VV Drienerlo'!$F$62:$F$92*'VV Drienerlo'!$I$62:$I$92,0),0))</f>
        <v>0</v>
      </c>
      <c r="C21" s="122">
        <f t="array" ref="C21">SUM(IF('VV Drienerlo'!$B$62:$B$92=C$14,IF('VV Drienerlo'!$H$62:$H$92="Extern",'VV Drienerlo'!$F$62:$F$92*'VV Drienerlo'!$I$62:$I$92,0),0))</f>
        <v>0</v>
      </c>
      <c r="D21" s="122">
        <f t="array" ref="D21">SUM(IF('VV Drienerlo'!$B$62:$B$92=D$14,IF('VV Drienerlo'!$H$62:$H$92="Extern",'VV Drienerlo'!$F$62:$F$92*'VV Drienerlo'!$I$62:$I$92,0),0))</f>
        <v>0</v>
      </c>
      <c r="E21" s="122">
        <f t="array" ref="E21">SUM(IF('VV Drienerlo'!$B$62:$B$92=E$14,IF('VV Drienerlo'!$H$62:$H$92="Extern",'VV Drienerlo'!$F$62:$F$92*'VV Drienerlo'!$I$62:$I$92,0),0))</f>
        <v>0</v>
      </c>
      <c r="F21" s="120">
        <f t="array" ref="F21">SUM(IF('VV Drienerlo'!$B$62:$B$92=F$14,IF('VV Drienerlo'!$H$62:$H$92="Extern",'VV Drienerlo'!$F$62:$F$92*'VV Drienerlo'!$I$62:$I$92,0),0))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SUMIFS('VV Drienerlo'!$F$62:$F$92,'VV Drienerlo'!$B$62:$B$92,"Mentorship",'VV Drienerlo'!$H$62:$H$92,"PT-V")*Constants!B8+SUMIFS('VV Drienerlo'!$F$62:$F$92,'VV Drienerlo'!$B$62:$B$92,"Mentorship",'VV Drienerlo'!$H$62:$H$92,"PT")*Constants!B6+SUMPRODUCT(IF('VV Drienerlo'!$B$62:$B$92="Mentorship",IF('VV Drienerlo'!$H$62:$H$92="PT-ZZP",'VV Drienerlo'!$F$62:$F$92*'VV Drienerlo'!$I$62:$I$92,0)))</f>
        <v>4200</v>
      </c>
    </row>
    <row r="23" spans="1:31" ht="15" customHeight="1">
      <c r="A23" s="133" t="s">
        <v>321</v>
      </c>
      <c r="B23" s="552"/>
      <c r="C23" s="552"/>
      <c r="D23" s="552"/>
      <c r="E23" s="552">
        <f>SUMIF('VV Drienerlo'!$B$62:$B$92,"External Trainer Course",'VV Drienerlo'!$I$62:$I$92)</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1889</v>
      </c>
      <c r="B37" s="147">
        <v>20</v>
      </c>
      <c r="C37" s="146">
        <v>2</v>
      </c>
      <c r="D37" s="146">
        <v>42</v>
      </c>
      <c r="E37" s="146" t="s">
        <v>1890</v>
      </c>
      <c r="F37" s="148" t="s">
        <v>1891</v>
      </c>
      <c r="G37" s="153"/>
      <c r="H37" s="736"/>
      <c r="I37" s="699"/>
      <c r="J37" s="737"/>
      <c r="K37" s="17"/>
      <c r="L37" s="17"/>
      <c r="M37" s="17"/>
      <c r="N37" s="17"/>
      <c r="O37" s="17"/>
      <c r="P37" s="17"/>
      <c r="Q37" s="17"/>
      <c r="R37" s="17"/>
      <c r="S37" s="17"/>
      <c r="T37" s="17"/>
      <c r="U37" s="17"/>
      <c r="V37" s="17"/>
      <c r="W37" s="17"/>
      <c r="X37" s="17"/>
      <c r="Y37" s="18"/>
      <c r="Z37" s="17"/>
      <c r="AA37" s="17"/>
    </row>
    <row r="38" spans="1:58" ht="14.25" customHeight="1">
      <c r="A38" s="146" t="s">
        <v>1892</v>
      </c>
      <c r="B38" s="147">
        <v>12</v>
      </c>
      <c r="C38" s="146">
        <v>2</v>
      </c>
      <c r="D38" s="146">
        <v>42</v>
      </c>
      <c r="E38" s="146" t="s">
        <v>478</v>
      </c>
      <c r="F38" s="148" t="s">
        <v>1893</v>
      </c>
      <c r="G38" s="153"/>
      <c r="H38" s="699"/>
      <c r="I38" s="699"/>
      <c r="J38" s="737"/>
      <c r="K38" s="17"/>
      <c r="L38" s="17"/>
      <c r="M38" s="17"/>
      <c r="N38" s="17"/>
      <c r="O38" s="17"/>
      <c r="P38" s="17"/>
      <c r="Q38" s="17"/>
      <c r="R38" s="17"/>
      <c r="S38" s="17"/>
      <c r="T38" s="17"/>
      <c r="U38" s="17"/>
      <c r="V38" s="17"/>
      <c r="W38" s="17"/>
      <c r="X38" s="17"/>
      <c r="Y38" s="18"/>
      <c r="Z38" s="17"/>
      <c r="AA38" s="17"/>
    </row>
    <row r="39" spans="1:58" ht="14.25" customHeight="1">
      <c r="A39" s="146" t="s">
        <v>1894</v>
      </c>
      <c r="B39" s="147">
        <v>20</v>
      </c>
      <c r="C39" s="146">
        <v>2</v>
      </c>
      <c r="D39" s="146">
        <v>42</v>
      </c>
      <c r="E39" s="146" t="s">
        <v>1890</v>
      </c>
      <c r="F39" s="148" t="s">
        <v>1891</v>
      </c>
      <c r="G39" s="153"/>
      <c r="H39" s="699"/>
      <c r="I39" s="699"/>
      <c r="J39" s="737"/>
      <c r="K39" s="17"/>
      <c r="L39" s="17"/>
      <c r="M39" s="17"/>
      <c r="N39" s="17"/>
      <c r="O39" s="17"/>
      <c r="P39" s="17"/>
      <c r="Q39" s="17"/>
      <c r="R39" s="17"/>
      <c r="S39" s="17"/>
      <c r="T39" s="17"/>
      <c r="U39" s="17"/>
      <c r="V39" s="17"/>
      <c r="W39" s="17"/>
      <c r="X39" s="17"/>
      <c r="Y39" s="18"/>
      <c r="Z39" s="17"/>
      <c r="AA39" s="17"/>
    </row>
    <row r="40" spans="1:58" ht="14.25" customHeight="1">
      <c r="A40" s="146" t="s">
        <v>1895</v>
      </c>
      <c r="B40" s="147">
        <v>20</v>
      </c>
      <c r="C40" s="146">
        <v>2</v>
      </c>
      <c r="D40" s="146">
        <v>42</v>
      </c>
      <c r="E40" s="146" t="s">
        <v>1890</v>
      </c>
      <c r="F40" s="148" t="s">
        <v>1896</v>
      </c>
      <c r="G40" s="153"/>
      <c r="H40" s="699"/>
      <c r="I40" s="699"/>
      <c r="J40" s="737"/>
      <c r="K40" s="17"/>
      <c r="L40" s="17"/>
      <c r="M40" s="17"/>
      <c r="N40" s="17"/>
      <c r="O40" s="17"/>
      <c r="P40" s="17"/>
      <c r="Q40" s="17"/>
      <c r="R40" s="17"/>
      <c r="S40" s="17"/>
      <c r="T40" s="17"/>
      <c r="U40" s="17"/>
      <c r="V40" s="17"/>
      <c r="W40" s="17"/>
      <c r="X40" s="17"/>
      <c r="Y40" s="18"/>
      <c r="Z40" s="17"/>
      <c r="AA40" s="17"/>
    </row>
    <row r="41" spans="1:58" ht="14.25" customHeight="1">
      <c r="A41" s="146" t="s">
        <v>1897</v>
      </c>
      <c r="B41" s="147">
        <v>20</v>
      </c>
      <c r="C41" s="146">
        <v>2</v>
      </c>
      <c r="D41" s="146">
        <v>42</v>
      </c>
      <c r="E41" s="146" t="s">
        <v>478</v>
      </c>
      <c r="F41" s="154" t="s">
        <v>1898</v>
      </c>
      <c r="G41" s="153"/>
      <c r="H41" s="699"/>
      <c r="I41" s="699"/>
      <c r="J41" s="737"/>
      <c r="K41" s="17"/>
      <c r="L41" s="17"/>
      <c r="M41" s="17"/>
      <c r="N41" s="17"/>
      <c r="O41" s="17"/>
      <c r="P41" s="17"/>
      <c r="Q41" s="17"/>
      <c r="R41" s="17"/>
      <c r="S41" s="17"/>
      <c r="T41" s="17"/>
      <c r="U41" s="17"/>
      <c r="V41" s="17"/>
      <c r="W41" s="17"/>
      <c r="X41" s="17"/>
      <c r="Y41" s="18"/>
      <c r="Z41" s="17"/>
      <c r="AA41" s="17"/>
    </row>
    <row r="42" spans="1:58" ht="14.25" customHeight="1">
      <c r="A42" s="146" t="s">
        <v>1899</v>
      </c>
      <c r="B42" s="147">
        <v>20</v>
      </c>
      <c r="C42" s="146">
        <v>2</v>
      </c>
      <c r="D42" s="146">
        <v>42</v>
      </c>
      <c r="E42" s="146" t="s">
        <v>478</v>
      </c>
      <c r="F42" s="148" t="s">
        <v>1900</v>
      </c>
      <c r="G42" s="153"/>
      <c r="H42" s="699"/>
      <c r="I42" s="699"/>
      <c r="J42" s="737"/>
      <c r="K42" s="17"/>
      <c r="L42" s="17"/>
      <c r="M42" s="17"/>
      <c r="N42" s="17"/>
      <c r="O42" s="17"/>
      <c r="P42" s="17"/>
      <c r="Q42" s="17"/>
      <c r="R42" s="17"/>
      <c r="S42" s="17"/>
      <c r="T42" s="17"/>
      <c r="U42" s="17"/>
      <c r="V42" s="17"/>
      <c r="W42" s="17"/>
      <c r="X42" s="17"/>
      <c r="Y42" s="18"/>
      <c r="Z42" s="17"/>
      <c r="AA42" s="17"/>
    </row>
    <row r="43" spans="1:58" ht="14.25" customHeight="1">
      <c r="A43" s="146" t="s">
        <v>1901</v>
      </c>
      <c r="B43" s="147">
        <v>20</v>
      </c>
      <c r="C43" s="146">
        <v>0</v>
      </c>
      <c r="D43" s="146">
        <v>42</v>
      </c>
      <c r="E43" s="146" t="s">
        <v>478</v>
      </c>
      <c r="F43" s="148" t="s">
        <v>1900</v>
      </c>
      <c r="G43" s="153" t="s">
        <v>1902</v>
      </c>
      <c r="H43" s="699"/>
      <c r="I43" s="699"/>
      <c r="J43" s="737"/>
      <c r="K43" s="17"/>
      <c r="L43" s="17"/>
      <c r="M43" s="17"/>
      <c r="N43" s="17"/>
      <c r="O43" s="17"/>
      <c r="P43" s="17"/>
      <c r="Q43" s="17"/>
      <c r="R43" s="17"/>
      <c r="S43" s="17"/>
      <c r="T43" s="17"/>
      <c r="U43" s="17"/>
      <c r="V43" s="17"/>
      <c r="W43" s="17"/>
      <c r="X43" s="17"/>
      <c r="Y43" s="18"/>
      <c r="Z43" s="17"/>
      <c r="AA43" s="17"/>
    </row>
    <row r="44" spans="1:58" ht="14.25" customHeight="1">
      <c r="A44" s="146" t="s">
        <v>1903</v>
      </c>
      <c r="B44" s="147">
        <v>20</v>
      </c>
      <c r="C44" s="146">
        <v>2</v>
      </c>
      <c r="D44" s="146">
        <v>42</v>
      </c>
      <c r="E44" s="146" t="s">
        <v>478</v>
      </c>
      <c r="F44" s="148" t="s">
        <v>1900</v>
      </c>
      <c r="G44" s="153"/>
      <c r="H44" s="699"/>
      <c r="I44" s="699"/>
      <c r="J44" s="737"/>
      <c r="K44" s="17"/>
      <c r="L44" s="17"/>
      <c r="M44" s="17"/>
      <c r="N44" s="17"/>
      <c r="O44" s="17"/>
      <c r="P44" s="17"/>
      <c r="Q44" s="17"/>
      <c r="R44" s="17"/>
      <c r="S44" s="17"/>
      <c r="T44" s="17"/>
      <c r="U44" s="17"/>
      <c r="V44" s="17"/>
      <c r="W44" s="17"/>
      <c r="X44" s="17"/>
      <c r="Y44" s="18"/>
      <c r="Z44" s="17"/>
      <c r="AA44" s="17"/>
    </row>
    <row r="45" spans="1:58" ht="14.25" customHeight="1">
      <c r="A45" s="146" t="s">
        <v>1904</v>
      </c>
      <c r="B45" s="147">
        <v>20</v>
      </c>
      <c r="C45" s="146">
        <v>2</v>
      </c>
      <c r="D45" s="146">
        <v>42</v>
      </c>
      <c r="E45" s="146" t="s">
        <v>478</v>
      </c>
      <c r="F45" s="154" t="s">
        <v>1905</v>
      </c>
      <c r="G45" s="153"/>
      <c r="H45" s="699"/>
      <c r="I45" s="699"/>
      <c r="J45" s="737"/>
      <c r="K45" s="17"/>
      <c r="L45" s="17"/>
      <c r="M45" s="17"/>
      <c r="N45" s="17"/>
      <c r="O45" s="17"/>
      <c r="P45" s="17"/>
      <c r="Q45" s="17"/>
      <c r="R45" s="17"/>
      <c r="S45" s="17"/>
      <c r="T45" s="17"/>
      <c r="U45" s="17"/>
      <c r="V45" s="17"/>
      <c r="W45" s="17"/>
      <c r="X45" s="17"/>
      <c r="Y45" s="18"/>
      <c r="Z45" s="17"/>
      <c r="AA45" s="17"/>
    </row>
    <row r="46" spans="1:58" ht="14.25" customHeight="1">
      <c r="A46" s="146" t="s">
        <v>1906</v>
      </c>
      <c r="B46" s="147">
        <v>20</v>
      </c>
      <c r="C46" s="146">
        <v>2</v>
      </c>
      <c r="D46" s="146">
        <v>42</v>
      </c>
      <c r="E46" s="146" t="s">
        <v>478</v>
      </c>
      <c r="F46" s="154" t="s">
        <v>1907</v>
      </c>
      <c r="G46" s="153"/>
      <c r="H46" s="699"/>
      <c r="I46" s="699"/>
      <c r="J46" s="737"/>
      <c r="K46" s="17"/>
      <c r="L46" s="17"/>
      <c r="M46" s="17"/>
      <c r="N46" s="17"/>
      <c r="O46" s="17"/>
      <c r="P46" s="17"/>
      <c r="Q46" s="17"/>
      <c r="R46" s="17"/>
      <c r="S46" s="17"/>
      <c r="T46" s="17"/>
      <c r="U46" s="17"/>
      <c r="V46" s="17"/>
      <c r="W46" s="17"/>
      <c r="X46" s="17"/>
      <c r="Y46" s="18"/>
      <c r="Z46" s="17"/>
      <c r="AA46" s="17"/>
    </row>
    <row r="47" spans="1:58" ht="14.25" customHeight="1">
      <c r="A47" s="146" t="s">
        <v>1908</v>
      </c>
      <c r="B47" s="147">
        <v>12</v>
      </c>
      <c r="C47" s="146">
        <v>2</v>
      </c>
      <c r="D47" s="146">
        <v>42</v>
      </c>
      <c r="E47" s="155" t="s">
        <v>1890</v>
      </c>
      <c r="F47" s="154" t="s">
        <v>1909</v>
      </c>
      <c r="G47" s="153"/>
      <c r="H47" s="699"/>
      <c r="I47" s="699"/>
      <c r="J47" s="737"/>
      <c r="K47" s="17"/>
      <c r="L47" s="17"/>
      <c r="M47" s="17"/>
      <c r="N47" s="17"/>
      <c r="O47" s="17"/>
      <c r="P47" s="17"/>
      <c r="Q47" s="17"/>
      <c r="R47" s="17"/>
      <c r="S47" s="17"/>
      <c r="T47" s="17"/>
      <c r="U47" s="17"/>
      <c r="V47" s="17"/>
      <c r="W47" s="17"/>
      <c r="X47" s="17"/>
      <c r="Y47" s="18"/>
      <c r="Z47" s="17"/>
      <c r="AA47" s="17"/>
    </row>
    <row r="48" spans="1:58" ht="15.75" customHeight="1">
      <c r="A48" s="147" t="s">
        <v>1910</v>
      </c>
      <c r="B48" s="147">
        <v>12</v>
      </c>
      <c r="C48" s="147">
        <v>2</v>
      </c>
      <c r="D48" s="147">
        <v>42</v>
      </c>
      <c r="E48" s="155" t="s">
        <v>1890</v>
      </c>
      <c r="F48" s="154" t="s">
        <v>1911</v>
      </c>
      <c r="G48" s="147"/>
      <c r="H48" s="699"/>
      <c r="I48" s="699"/>
      <c r="J48" s="737"/>
      <c r="K48" s="17"/>
      <c r="L48" s="17"/>
      <c r="M48" s="17"/>
      <c r="N48" s="17"/>
      <c r="O48" s="17"/>
      <c r="P48" s="17"/>
      <c r="Q48" s="17"/>
      <c r="R48" s="17"/>
      <c r="S48" s="17"/>
      <c r="T48" s="17"/>
      <c r="U48" s="17"/>
      <c r="V48" s="17"/>
      <c r="W48" s="17"/>
      <c r="X48" s="17"/>
      <c r="Y48" s="17"/>
      <c r="Z48" s="17"/>
      <c r="AA48" s="17"/>
    </row>
    <row r="49" spans="1:58" ht="15.75" customHeight="1">
      <c r="A49" s="147" t="s">
        <v>1912</v>
      </c>
      <c r="B49" s="147">
        <v>12</v>
      </c>
      <c r="C49" s="147">
        <v>2</v>
      </c>
      <c r="D49" s="147">
        <v>42</v>
      </c>
      <c r="E49" s="155" t="s">
        <v>478</v>
      </c>
      <c r="F49" s="154" t="s">
        <v>1896</v>
      </c>
      <c r="G49" s="147"/>
      <c r="H49" s="738"/>
      <c r="I49" s="738"/>
      <c r="J49" s="739"/>
      <c r="K49" s="17"/>
      <c r="L49" s="17"/>
      <c r="M49" s="17"/>
      <c r="N49" s="17"/>
      <c r="O49" s="17"/>
      <c r="P49" s="17"/>
      <c r="Q49" s="17"/>
      <c r="R49" s="17"/>
      <c r="S49" s="17"/>
      <c r="T49" s="17"/>
      <c r="U49" s="17"/>
      <c r="V49" s="17"/>
      <c r="W49" s="17"/>
      <c r="X49" s="17"/>
      <c r="Y49" s="17"/>
      <c r="Z49" s="17"/>
      <c r="AA49" s="17"/>
    </row>
    <row r="50" spans="1:58" ht="15.75" customHeight="1">
      <c r="A50" s="19"/>
      <c r="B50" s="19"/>
      <c r="C50" s="19"/>
      <c r="D50" s="19"/>
      <c r="E50" s="19"/>
      <c r="F50" s="19"/>
      <c r="G50" s="18"/>
      <c r="H50" s="18"/>
      <c r="I50" s="18"/>
      <c r="J50" s="18"/>
      <c r="K50" s="18"/>
      <c r="L50" s="18"/>
      <c r="M50" s="18"/>
      <c r="N50" s="18"/>
      <c r="O50" s="18"/>
      <c r="P50" s="18"/>
      <c r="Q50" s="17"/>
      <c r="R50" s="18"/>
      <c r="S50" s="18"/>
      <c r="T50" s="18"/>
      <c r="U50" s="18"/>
      <c r="V50" s="18"/>
      <c r="W50" s="18"/>
      <c r="X50" s="18"/>
      <c r="Y50" s="18"/>
      <c r="Z50" s="18"/>
      <c r="AA50" s="18"/>
      <c r="AB50" s="18"/>
      <c r="AC50" s="18"/>
      <c r="AD50" s="18"/>
    </row>
    <row r="51" spans="1:58" ht="15.75" customHeight="1">
      <c r="A51" s="553" t="s">
        <v>344</v>
      </c>
      <c r="B51" s="543"/>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9"/>
      <c r="AC51" s="17"/>
      <c r="AD51" s="17"/>
    </row>
    <row r="52" spans="1:58" ht="15" customHeight="1">
      <c r="A52" s="139" t="s">
        <v>331</v>
      </c>
      <c r="B52" s="140" t="s">
        <v>332</v>
      </c>
      <c r="C52" s="139" t="s">
        <v>345</v>
      </c>
      <c r="D52" s="139" t="s">
        <v>346</v>
      </c>
      <c r="E52" s="139" t="s">
        <v>347</v>
      </c>
      <c r="F52" s="139" t="s">
        <v>348</v>
      </c>
      <c r="G52" s="139" t="s">
        <v>349</v>
      </c>
      <c r="H52" s="141" t="s">
        <v>337</v>
      </c>
      <c r="I52" s="734" t="s">
        <v>338</v>
      </c>
      <c r="J52" s="729"/>
      <c r="K52" s="735"/>
      <c r="L52" s="143"/>
      <c r="M52" s="143"/>
      <c r="N52" s="143"/>
      <c r="O52" s="143"/>
      <c r="P52" s="143"/>
      <c r="Q52" s="143"/>
      <c r="R52" s="143"/>
      <c r="S52" s="143"/>
      <c r="T52" s="143"/>
      <c r="U52" s="143"/>
      <c r="V52" s="140"/>
      <c r="W52" s="140"/>
      <c r="X52" s="140"/>
      <c r="Y52" s="140"/>
      <c r="Z52" s="144"/>
      <c r="AA52" s="140"/>
      <c r="AB52" s="140"/>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row>
    <row r="53" spans="1:58" ht="14.25" customHeight="1">
      <c r="A53" s="146" t="s">
        <v>1894</v>
      </c>
      <c r="B53" s="147" t="s">
        <v>1225</v>
      </c>
      <c r="C53" s="146" t="s">
        <v>1913</v>
      </c>
      <c r="D53" s="146" t="s">
        <v>54</v>
      </c>
      <c r="E53" s="155">
        <v>2</v>
      </c>
      <c r="F53" s="154">
        <v>3</v>
      </c>
      <c r="G53" s="147" t="s">
        <v>309</v>
      </c>
      <c r="H53" s="153"/>
      <c r="I53" s="736" t="s">
        <v>1914</v>
      </c>
      <c r="J53" s="699"/>
      <c r="K53" s="737"/>
      <c r="L53" s="17"/>
      <c r="M53" s="17"/>
      <c r="N53" s="17"/>
      <c r="O53" s="17"/>
      <c r="P53" s="17"/>
      <c r="Q53" s="17"/>
      <c r="R53" s="17"/>
      <c r="S53" s="17"/>
      <c r="T53" s="17"/>
      <c r="U53" s="17"/>
      <c r="V53" s="17"/>
      <c r="W53" s="17"/>
      <c r="X53" s="17"/>
      <c r="Y53" s="17"/>
      <c r="Z53" s="18"/>
      <c r="AA53" s="17"/>
      <c r="AB53" s="17"/>
    </row>
    <row r="54" spans="1:58" ht="14.25" customHeight="1">
      <c r="A54" s="146" t="s">
        <v>1895</v>
      </c>
      <c r="B54" s="147" t="s">
        <v>1225</v>
      </c>
      <c r="C54" s="281" t="s">
        <v>1915</v>
      </c>
      <c r="D54" s="146" t="s">
        <v>54</v>
      </c>
      <c r="E54" s="155">
        <v>1</v>
      </c>
      <c r="F54" s="154">
        <v>1.5</v>
      </c>
      <c r="G54" s="147" t="s">
        <v>353</v>
      </c>
      <c r="H54" s="153" t="s">
        <v>1916</v>
      </c>
      <c r="I54" s="699"/>
      <c r="J54" s="699"/>
      <c r="K54" s="737"/>
      <c r="L54" s="17"/>
      <c r="M54" s="17"/>
      <c r="N54" s="17"/>
      <c r="O54" s="17"/>
      <c r="P54" s="17"/>
      <c r="Q54" s="17"/>
      <c r="R54" s="17"/>
      <c r="S54" s="17"/>
      <c r="T54" s="17"/>
      <c r="U54" s="17"/>
      <c r="V54" s="17"/>
      <c r="W54" s="17"/>
      <c r="X54" s="17"/>
      <c r="Y54" s="17"/>
      <c r="Z54" s="18"/>
      <c r="AA54" s="17"/>
      <c r="AB54" s="17"/>
    </row>
    <row r="55" spans="1:58" ht="15.75" customHeight="1">
      <c r="A55" s="147" t="s">
        <v>1889</v>
      </c>
      <c r="B55" s="147" t="s">
        <v>1917</v>
      </c>
      <c r="C55" s="281" t="s">
        <v>1915</v>
      </c>
      <c r="D55" s="146" t="s">
        <v>54</v>
      </c>
      <c r="E55" s="155">
        <v>2</v>
      </c>
      <c r="F55" s="154">
        <v>3</v>
      </c>
      <c r="G55" s="156" t="s">
        <v>309</v>
      </c>
      <c r="H55" s="147"/>
      <c r="I55" s="699"/>
      <c r="J55" s="699"/>
      <c r="K55" s="737"/>
      <c r="L55" s="17"/>
      <c r="M55" s="17"/>
      <c r="N55" s="17"/>
      <c r="O55" s="17"/>
      <c r="P55" s="17"/>
      <c r="Q55" s="17"/>
      <c r="R55" s="17"/>
      <c r="S55" s="17"/>
      <c r="T55" s="17"/>
      <c r="U55" s="17"/>
      <c r="V55" s="17"/>
      <c r="W55" s="17"/>
      <c r="X55" s="17"/>
      <c r="Y55" s="17"/>
      <c r="Z55" s="17"/>
      <c r="AA55" s="17"/>
      <c r="AB55" s="17"/>
    </row>
    <row r="56" spans="1:58" ht="15.75" customHeight="1">
      <c r="A56" s="147" t="s">
        <v>1908</v>
      </c>
      <c r="B56" s="147">
        <v>10</v>
      </c>
      <c r="C56" s="147" t="s">
        <v>1918</v>
      </c>
      <c r="D56" s="146" t="s">
        <v>54</v>
      </c>
      <c r="E56" s="155">
        <v>2</v>
      </c>
      <c r="F56" s="154">
        <v>3</v>
      </c>
      <c r="G56" s="156" t="s">
        <v>309</v>
      </c>
      <c r="H56" s="147" t="s">
        <v>1919</v>
      </c>
      <c r="I56" s="699"/>
      <c r="J56" s="699"/>
      <c r="K56" s="737"/>
      <c r="L56" s="17"/>
      <c r="M56" s="17"/>
      <c r="N56" s="17"/>
      <c r="O56" s="17"/>
      <c r="P56" s="17"/>
      <c r="Q56" s="17"/>
      <c r="R56" s="17"/>
      <c r="S56" s="17"/>
      <c r="T56" s="17"/>
      <c r="U56" s="17"/>
      <c r="V56" s="17"/>
      <c r="W56" s="17"/>
      <c r="X56" s="17"/>
      <c r="Y56" s="17"/>
      <c r="Z56" s="17"/>
      <c r="AA56" s="17"/>
      <c r="AB56" s="17"/>
    </row>
    <row r="57" spans="1:58" ht="15.75" customHeight="1">
      <c r="A57" s="578" t="s">
        <v>1910</v>
      </c>
      <c r="B57" s="578">
        <v>10</v>
      </c>
      <c r="C57" s="577" t="s">
        <v>1918</v>
      </c>
      <c r="D57" s="577" t="s">
        <v>54</v>
      </c>
      <c r="E57" s="577">
        <v>0</v>
      </c>
      <c r="F57" s="579">
        <v>0</v>
      </c>
      <c r="G57" s="219" t="s">
        <v>353</v>
      </c>
      <c r="H57" s="578"/>
      <c r="I57" s="738"/>
      <c r="J57" s="738"/>
      <c r="K57" s="739"/>
      <c r="L57" s="17"/>
      <c r="M57" s="17"/>
      <c r="N57" s="17"/>
      <c r="O57" s="17"/>
      <c r="P57" s="17"/>
      <c r="Q57" s="17"/>
      <c r="R57" s="17"/>
      <c r="S57" s="17"/>
      <c r="T57" s="17"/>
      <c r="U57" s="17"/>
      <c r="V57" s="17"/>
      <c r="W57" s="17"/>
      <c r="X57" s="17"/>
      <c r="Y57" s="17"/>
      <c r="Z57" s="17"/>
      <c r="AA57" s="17"/>
      <c r="AB57" s="17"/>
    </row>
    <row r="58" spans="1:58" ht="15.75" customHeight="1">
      <c r="A58" s="16"/>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row>
    <row r="59" spans="1:58" ht="15.75" customHeight="1">
      <c r="A59" s="16"/>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row>
    <row r="60" spans="1:58" ht="15.75" customHeight="1">
      <c r="A60" s="159" t="s">
        <v>357</v>
      </c>
      <c r="B60" s="554"/>
      <c r="C60" s="554"/>
      <c r="D60" s="554"/>
      <c r="E60" s="554"/>
      <c r="F60" s="554"/>
      <c r="G60" s="554"/>
      <c r="H60" s="554"/>
      <c r="I60" s="554"/>
      <c r="J60" s="17"/>
      <c r="K60" s="17"/>
      <c r="L60" s="17"/>
      <c r="M60" s="17"/>
      <c r="N60" s="17"/>
      <c r="O60" s="17"/>
      <c r="P60" s="17"/>
      <c r="Q60" s="17"/>
      <c r="R60" s="17"/>
      <c r="S60" s="17"/>
      <c r="T60" s="17"/>
      <c r="U60" s="17"/>
      <c r="V60" s="17"/>
      <c r="W60" s="17"/>
      <c r="X60" s="17"/>
      <c r="Y60" s="17"/>
      <c r="Z60" s="17"/>
      <c r="AA60" s="17"/>
      <c r="AB60" s="17"/>
      <c r="AC60" s="17"/>
      <c r="AD60" s="17"/>
    </row>
    <row r="61" spans="1:58" ht="15.75" customHeight="1">
      <c r="A61" s="160" t="s">
        <v>358</v>
      </c>
      <c r="B61" s="16" t="s">
        <v>359</v>
      </c>
      <c r="C61" s="16" t="s">
        <v>360</v>
      </c>
      <c r="D61" s="16" t="s">
        <v>361</v>
      </c>
      <c r="E61" s="16" t="s">
        <v>362</v>
      </c>
      <c r="F61" s="16" t="s">
        <v>363</v>
      </c>
      <c r="G61" s="16" t="s">
        <v>364</v>
      </c>
      <c r="H61" s="16" t="s">
        <v>335</v>
      </c>
      <c r="I61" s="16" t="s">
        <v>365</v>
      </c>
      <c r="J61" s="16" t="s">
        <v>366</v>
      </c>
      <c r="K61" s="714" t="s">
        <v>367</v>
      </c>
      <c r="L61" s="729"/>
      <c r="M61" s="730"/>
      <c r="N61" s="16"/>
      <c r="O61" s="17"/>
      <c r="P61" s="17"/>
      <c r="Q61" s="17"/>
      <c r="R61" s="17"/>
      <c r="S61" s="17"/>
      <c r="T61" s="17"/>
      <c r="U61" s="17"/>
      <c r="V61" s="17"/>
      <c r="W61" s="17"/>
      <c r="X61" s="17"/>
      <c r="Y61" s="17"/>
      <c r="Z61" s="17"/>
      <c r="AA61" s="17"/>
      <c r="AB61" s="17"/>
    </row>
    <row r="62" spans="1:58" ht="15.75" customHeight="1">
      <c r="A62" s="162" t="s">
        <v>1894</v>
      </c>
      <c r="B62" s="163" t="s">
        <v>97</v>
      </c>
      <c r="C62" s="152">
        <v>42</v>
      </c>
      <c r="D62" s="152">
        <v>2</v>
      </c>
      <c r="E62" s="152">
        <v>3</v>
      </c>
      <c r="F62" s="152">
        <f>'VV Drienerlo'!$E62*'VV Drienerlo'!$C62</f>
        <v>126</v>
      </c>
      <c r="G62" s="231" t="s">
        <v>1913</v>
      </c>
      <c r="H62" s="163" t="s">
        <v>54</v>
      </c>
      <c r="I62" s="186" t="s">
        <v>342</v>
      </c>
      <c r="J62" s="17"/>
      <c r="K62" s="723"/>
      <c r="L62" s="699"/>
      <c r="M62" s="724"/>
      <c r="N62" s="17"/>
      <c r="O62" s="17"/>
      <c r="P62" s="17"/>
      <c r="Q62" s="17"/>
      <c r="R62" s="17"/>
      <c r="S62" s="17"/>
      <c r="T62" s="17"/>
      <c r="U62" s="17"/>
      <c r="V62" s="17"/>
      <c r="W62" s="17"/>
      <c r="X62" s="17"/>
      <c r="Y62" s="17"/>
      <c r="Z62" s="17"/>
      <c r="AA62" s="17"/>
      <c r="AB62" s="17"/>
    </row>
    <row r="63" spans="1:58" ht="15.75" customHeight="1">
      <c r="A63" s="163" t="s">
        <v>1894</v>
      </c>
      <c r="B63" s="163" t="s">
        <v>100</v>
      </c>
      <c r="C63" s="152">
        <v>30</v>
      </c>
      <c r="D63" s="152">
        <v>1</v>
      </c>
      <c r="E63" s="152">
        <v>3</v>
      </c>
      <c r="F63" s="152">
        <f>'VV Drienerlo'!$E63*'VV Drienerlo'!$C63</f>
        <v>90</v>
      </c>
      <c r="G63" s="281" t="s">
        <v>1913</v>
      </c>
      <c r="H63" s="163" t="s">
        <v>54</v>
      </c>
      <c r="I63" s="186" t="s">
        <v>342</v>
      </c>
      <c r="J63" s="17" t="s">
        <v>1920</v>
      </c>
      <c r="K63" s="725"/>
      <c r="L63" s="699"/>
      <c r="M63" s="724"/>
      <c r="N63" s="17"/>
      <c r="O63" s="17"/>
      <c r="P63" s="17"/>
      <c r="Q63" s="17"/>
      <c r="R63" s="17"/>
      <c r="S63" s="17"/>
      <c r="T63" s="17"/>
      <c r="U63" s="17"/>
      <c r="V63" s="17"/>
      <c r="W63" s="17"/>
      <c r="X63" s="17"/>
      <c r="Y63" s="17"/>
      <c r="Z63" s="17"/>
      <c r="AA63" s="17"/>
      <c r="AB63" s="17"/>
    </row>
    <row r="64" spans="1:58" ht="15.75" customHeight="1">
      <c r="A64" s="163" t="s">
        <v>1895</v>
      </c>
      <c r="B64" s="163" t="s">
        <v>97</v>
      </c>
      <c r="C64" s="152">
        <v>42</v>
      </c>
      <c r="D64" s="152">
        <v>1</v>
      </c>
      <c r="E64" s="152">
        <v>1.5</v>
      </c>
      <c r="F64" s="152">
        <f>'VV Drienerlo'!$E64*'VV Drienerlo'!$C64</f>
        <v>63</v>
      </c>
      <c r="G64" s="281" t="s">
        <v>1915</v>
      </c>
      <c r="H64" s="163" t="s">
        <v>54</v>
      </c>
      <c r="I64" s="186" t="s">
        <v>342</v>
      </c>
      <c r="J64" s="17"/>
      <c r="K64" s="725"/>
      <c r="L64" s="699"/>
      <c r="M64" s="724"/>
      <c r="N64" s="17"/>
      <c r="O64" s="17"/>
      <c r="P64" s="17"/>
      <c r="Q64" s="17"/>
      <c r="R64" s="17"/>
      <c r="S64" s="17"/>
      <c r="T64" s="17"/>
      <c r="U64" s="17"/>
      <c r="V64" s="17"/>
      <c r="W64" s="17"/>
      <c r="X64" s="17"/>
      <c r="Y64" s="17"/>
      <c r="Z64" s="17"/>
      <c r="AA64" s="17"/>
      <c r="AB64" s="17"/>
    </row>
    <row r="65" spans="1:28" ht="15.75" customHeight="1">
      <c r="A65" s="163" t="s">
        <v>1895</v>
      </c>
      <c r="B65" s="163" t="s">
        <v>97</v>
      </c>
      <c r="C65" s="152">
        <v>42</v>
      </c>
      <c r="D65" s="152">
        <v>1</v>
      </c>
      <c r="E65" s="152">
        <v>1.5</v>
      </c>
      <c r="F65" s="152">
        <f>'VV Drienerlo'!$E65*'VV Drienerlo'!$C65</f>
        <v>63</v>
      </c>
      <c r="G65" s="281" t="s">
        <v>478</v>
      </c>
      <c r="H65" s="163" t="s">
        <v>52</v>
      </c>
      <c r="I65" s="186">
        <v>0</v>
      </c>
      <c r="J65" s="17"/>
      <c r="K65" s="725"/>
      <c r="L65" s="699"/>
      <c r="M65" s="724"/>
      <c r="N65" s="17"/>
      <c r="O65" s="17"/>
      <c r="P65" s="17"/>
      <c r="Q65" s="17"/>
      <c r="R65" s="17"/>
      <c r="S65" s="17"/>
      <c r="T65" s="17"/>
      <c r="U65" s="17"/>
      <c r="V65" s="17"/>
      <c r="W65" s="17"/>
      <c r="X65" s="17"/>
      <c r="Y65" s="17"/>
      <c r="Z65" s="17"/>
      <c r="AA65" s="17"/>
      <c r="AB65" s="17"/>
    </row>
    <row r="66" spans="1:28" ht="15.75" customHeight="1">
      <c r="A66" s="163" t="s">
        <v>1921</v>
      </c>
      <c r="B66" s="163" t="s">
        <v>105</v>
      </c>
      <c r="C66" s="152">
        <v>42</v>
      </c>
      <c r="D66" s="152">
        <v>1</v>
      </c>
      <c r="E66" s="152">
        <v>1.5</v>
      </c>
      <c r="F66" s="152">
        <v>63</v>
      </c>
      <c r="G66" s="281" t="s">
        <v>478</v>
      </c>
      <c r="H66" s="163" t="s">
        <v>52</v>
      </c>
      <c r="I66" s="186"/>
      <c r="J66" s="17"/>
      <c r="K66" s="725"/>
      <c r="L66" s="699"/>
      <c r="M66" s="724"/>
      <c r="N66" s="17"/>
      <c r="O66" s="17"/>
      <c r="P66" s="17"/>
      <c r="Q66" s="17"/>
      <c r="R66" s="17"/>
      <c r="S66" s="17"/>
      <c r="T66" s="17"/>
      <c r="U66" s="17"/>
      <c r="V66" s="17"/>
      <c r="W66" s="17"/>
      <c r="X66" s="17"/>
      <c r="Y66" s="17"/>
      <c r="Z66" s="17"/>
      <c r="AA66" s="17"/>
      <c r="AB66" s="17"/>
    </row>
    <row r="67" spans="1:28" ht="15.75" customHeight="1">
      <c r="A67" s="163" t="s">
        <v>1922</v>
      </c>
      <c r="B67" s="163" t="s">
        <v>105</v>
      </c>
      <c r="C67" s="152">
        <v>42</v>
      </c>
      <c r="D67" s="152">
        <v>2</v>
      </c>
      <c r="E67" s="152">
        <v>3</v>
      </c>
      <c r="F67" s="152">
        <f>'VV Drienerlo'!$E67*'VV Drienerlo'!$C67</f>
        <v>126</v>
      </c>
      <c r="G67" s="281" t="s">
        <v>478</v>
      </c>
      <c r="H67" s="163" t="s">
        <v>52</v>
      </c>
      <c r="I67" s="186" t="s">
        <v>342</v>
      </c>
      <c r="J67" s="17"/>
      <c r="K67" s="725"/>
      <c r="L67" s="699"/>
      <c r="M67" s="724"/>
      <c r="N67" s="17"/>
      <c r="O67" s="17"/>
      <c r="P67" s="17"/>
      <c r="Q67" s="17"/>
      <c r="R67" s="17"/>
      <c r="S67" s="17"/>
      <c r="T67" s="17"/>
      <c r="U67" s="17"/>
      <c r="V67" s="17"/>
      <c r="W67" s="17"/>
      <c r="X67" s="17"/>
      <c r="Y67" s="17"/>
      <c r="Z67" s="17"/>
      <c r="AA67" s="17"/>
      <c r="AB67" s="17"/>
    </row>
    <row r="68" spans="1:28" ht="15.75" customHeight="1">
      <c r="A68" s="163" t="s">
        <v>1923</v>
      </c>
      <c r="B68" s="163" t="s">
        <v>105</v>
      </c>
      <c r="C68" s="152">
        <v>22</v>
      </c>
      <c r="D68" s="152">
        <v>1</v>
      </c>
      <c r="E68" s="152">
        <v>3</v>
      </c>
      <c r="F68" s="152">
        <f>'VV Drienerlo'!$E68*'VV Drienerlo'!$C68</f>
        <v>66</v>
      </c>
      <c r="G68" s="281" t="s">
        <v>478</v>
      </c>
      <c r="H68" s="163" t="s">
        <v>52</v>
      </c>
      <c r="I68" s="186" t="s">
        <v>342</v>
      </c>
      <c r="J68" s="17"/>
      <c r="K68" s="725"/>
      <c r="L68" s="699"/>
      <c r="M68" s="724"/>
      <c r="N68" s="17"/>
      <c r="O68" s="17"/>
      <c r="P68" s="17"/>
      <c r="Q68" s="17"/>
      <c r="R68" s="17"/>
      <c r="S68" s="17"/>
      <c r="T68" s="17"/>
      <c r="U68" s="17"/>
      <c r="V68" s="17"/>
      <c r="W68" s="17"/>
      <c r="X68" s="17"/>
      <c r="Y68" s="17"/>
      <c r="Z68" s="17"/>
      <c r="AA68" s="17"/>
      <c r="AB68" s="17"/>
    </row>
    <row r="69" spans="1:28" ht="15.75" customHeight="1">
      <c r="A69" s="163" t="s">
        <v>1924</v>
      </c>
      <c r="B69" s="163" t="s">
        <v>105</v>
      </c>
      <c r="C69" s="152">
        <v>42</v>
      </c>
      <c r="D69" s="152">
        <v>2</v>
      </c>
      <c r="E69" s="152">
        <v>3</v>
      </c>
      <c r="F69" s="152">
        <f>'VV Drienerlo'!$E69*'VV Drienerlo'!$C69</f>
        <v>126</v>
      </c>
      <c r="G69" s="281" t="s">
        <v>478</v>
      </c>
      <c r="H69" s="163" t="s">
        <v>52</v>
      </c>
      <c r="I69" s="186" t="s">
        <v>342</v>
      </c>
      <c r="J69" s="17"/>
      <c r="K69" s="725"/>
      <c r="L69" s="699"/>
      <c r="M69" s="724"/>
      <c r="N69" s="17"/>
      <c r="O69" s="17"/>
      <c r="P69" s="17"/>
      <c r="Q69" s="17"/>
      <c r="R69" s="17"/>
      <c r="S69" s="17"/>
      <c r="T69" s="17"/>
      <c r="U69" s="17"/>
      <c r="V69" s="17"/>
      <c r="W69" s="17"/>
      <c r="X69" s="17"/>
      <c r="Y69" s="17"/>
      <c r="Z69" s="17"/>
      <c r="AA69" s="17"/>
      <c r="AB69" s="17"/>
    </row>
    <row r="70" spans="1:28" ht="15.75" customHeight="1">
      <c r="A70" s="163" t="s">
        <v>1925</v>
      </c>
      <c r="B70" s="163" t="s">
        <v>105</v>
      </c>
      <c r="C70" s="152">
        <v>22</v>
      </c>
      <c r="D70" s="152">
        <v>1</v>
      </c>
      <c r="E70" s="152">
        <v>3</v>
      </c>
      <c r="F70" s="152">
        <f>'VV Drienerlo'!$E70*'VV Drienerlo'!$C70</f>
        <v>66</v>
      </c>
      <c r="G70" s="281" t="s">
        <v>478</v>
      </c>
      <c r="H70" s="163" t="s">
        <v>52</v>
      </c>
      <c r="I70" s="186" t="s">
        <v>342</v>
      </c>
      <c r="J70" s="17"/>
      <c r="K70" s="725"/>
      <c r="L70" s="699"/>
      <c r="M70" s="724"/>
      <c r="N70" s="17"/>
      <c r="O70" s="17"/>
      <c r="P70" s="17"/>
      <c r="Q70" s="17"/>
      <c r="R70" s="17"/>
      <c r="S70" s="17"/>
      <c r="T70" s="17"/>
      <c r="U70" s="17"/>
      <c r="V70" s="17"/>
      <c r="W70" s="17"/>
      <c r="X70" s="17"/>
      <c r="Y70" s="17"/>
      <c r="Z70" s="17"/>
      <c r="AA70" s="17"/>
      <c r="AB70" s="17"/>
    </row>
    <row r="71" spans="1:28" ht="15.75" customHeight="1">
      <c r="A71" s="163" t="s">
        <v>1926</v>
      </c>
      <c r="B71" s="163" t="s">
        <v>105</v>
      </c>
      <c r="C71" s="152">
        <v>42</v>
      </c>
      <c r="D71" s="152">
        <v>2</v>
      </c>
      <c r="E71" s="152">
        <v>3</v>
      </c>
      <c r="F71" s="152">
        <f>'VV Drienerlo'!$E71*'VV Drienerlo'!$C71</f>
        <v>126</v>
      </c>
      <c r="G71" s="281" t="s">
        <v>478</v>
      </c>
      <c r="H71" s="163" t="s">
        <v>52</v>
      </c>
      <c r="I71" s="186" t="s">
        <v>342</v>
      </c>
      <c r="J71" s="17"/>
      <c r="K71" s="725"/>
      <c r="L71" s="699"/>
      <c r="M71" s="724"/>
      <c r="N71" s="17"/>
      <c r="O71" s="17"/>
      <c r="P71" s="17"/>
      <c r="Q71" s="17"/>
      <c r="R71" s="17"/>
      <c r="S71" s="17"/>
      <c r="T71" s="17"/>
      <c r="U71" s="17"/>
      <c r="V71" s="17"/>
      <c r="W71" s="17"/>
      <c r="X71" s="17"/>
      <c r="Y71" s="17"/>
      <c r="Z71" s="17"/>
      <c r="AA71" s="17"/>
      <c r="AB71" s="17"/>
    </row>
    <row r="72" spans="1:28" ht="15.75" customHeight="1">
      <c r="A72" s="163" t="s">
        <v>1927</v>
      </c>
      <c r="B72" s="163" t="s">
        <v>105</v>
      </c>
      <c r="C72" s="152">
        <v>22</v>
      </c>
      <c r="D72" s="152">
        <v>1</v>
      </c>
      <c r="E72" s="152">
        <v>3</v>
      </c>
      <c r="F72" s="152">
        <f>'VV Drienerlo'!$E72*'VV Drienerlo'!$C72</f>
        <v>66</v>
      </c>
      <c r="G72" s="281" t="s">
        <v>478</v>
      </c>
      <c r="H72" s="163" t="s">
        <v>52</v>
      </c>
      <c r="I72" s="186" t="s">
        <v>342</v>
      </c>
      <c r="J72" s="17"/>
      <c r="K72" s="725"/>
      <c r="L72" s="699"/>
      <c r="M72" s="724"/>
      <c r="N72" s="17"/>
      <c r="O72" s="17"/>
      <c r="P72" s="17"/>
      <c r="Q72" s="17"/>
      <c r="R72" s="17"/>
      <c r="S72" s="17"/>
      <c r="T72" s="17"/>
      <c r="U72" s="17"/>
      <c r="V72" s="17"/>
      <c r="W72" s="17"/>
      <c r="X72" s="17"/>
      <c r="Y72" s="17"/>
      <c r="Z72" s="17"/>
      <c r="AA72" s="17"/>
      <c r="AB72" s="17"/>
    </row>
    <row r="73" spans="1:28" ht="15.75" customHeight="1">
      <c r="A73" s="163" t="s">
        <v>1928</v>
      </c>
      <c r="B73" s="163" t="s">
        <v>105</v>
      </c>
      <c r="C73" s="152">
        <v>42</v>
      </c>
      <c r="D73" s="152">
        <v>1</v>
      </c>
      <c r="E73" s="152">
        <v>1.5</v>
      </c>
      <c r="F73" s="152">
        <f>'VV Drienerlo'!$E73*'VV Drienerlo'!$C73</f>
        <v>63</v>
      </c>
      <c r="G73" s="281" t="s">
        <v>478</v>
      </c>
      <c r="H73" s="163" t="s">
        <v>52</v>
      </c>
      <c r="I73" s="186" t="s">
        <v>342</v>
      </c>
      <c r="J73" s="17"/>
      <c r="K73" s="725"/>
      <c r="L73" s="699"/>
      <c r="M73" s="724"/>
      <c r="N73" s="17"/>
      <c r="O73" s="17"/>
      <c r="P73" s="17"/>
      <c r="Q73" s="17"/>
      <c r="R73" s="17"/>
      <c r="S73" s="17"/>
      <c r="T73" s="17"/>
      <c r="U73" s="17"/>
      <c r="V73" s="17"/>
      <c r="W73" s="17"/>
      <c r="X73" s="17"/>
      <c r="Y73" s="17"/>
      <c r="Z73" s="17"/>
      <c r="AA73" s="17"/>
      <c r="AB73" s="17"/>
    </row>
    <row r="74" spans="1:28" ht="15.75" customHeight="1">
      <c r="A74" s="163" t="s">
        <v>1929</v>
      </c>
      <c r="B74" s="163" t="s">
        <v>105</v>
      </c>
      <c r="C74" s="152">
        <v>22</v>
      </c>
      <c r="D74" s="152">
        <v>1</v>
      </c>
      <c r="E74" s="152">
        <v>3</v>
      </c>
      <c r="F74" s="152">
        <f>'VV Drienerlo'!$E74*'VV Drienerlo'!$C74</f>
        <v>66</v>
      </c>
      <c r="G74" s="281" t="s">
        <v>478</v>
      </c>
      <c r="H74" s="163" t="s">
        <v>52</v>
      </c>
      <c r="I74" s="186" t="s">
        <v>342</v>
      </c>
      <c r="J74" s="17"/>
      <c r="K74" s="725"/>
      <c r="L74" s="699"/>
      <c r="M74" s="724"/>
      <c r="N74" s="17"/>
      <c r="O74" s="17"/>
      <c r="P74" s="17"/>
      <c r="Q74" s="17"/>
      <c r="R74" s="17"/>
      <c r="S74" s="17"/>
      <c r="T74" s="17"/>
      <c r="U74" s="17"/>
      <c r="V74" s="17"/>
      <c r="W74" s="17"/>
      <c r="X74" s="17"/>
      <c r="Y74" s="17"/>
      <c r="Z74" s="17"/>
      <c r="AA74" s="17"/>
      <c r="AB74" s="17"/>
    </row>
    <row r="75" spans="1:28" ht="15.75" customHeight="1">
      <c r="A75" s="163" t="s">
        <v>1930</v>
      </c>
      <c r="B75" s="163" t="s">
        <v>105</v>
      </c>
      <c r="C75" s="152">
        <v>42</v>
      </c>
      <c r="D75" s="152">
        <v>1</v>
      </c>
      <c r="E75" s="152">
        <v>1.5</v>
      </c>
      <c r="F75" s="152">
        <f>'VV Drienerlo'!$E75*'VV Drienerlo'!$C75</f>
        <v>63</v>
      </c>
      <c r="G75" s="281" t="s">
        <v>478</v>
      </c>
      <c r="H75" s="163" t="s">
        <v>52</v>
      </c>
      <c r="I75" s="186"/>
      <c r="J75" s="17"/>
      <c r="K75" s="725"/>
      <c r="L75" s="699"/>
      <c r="M75" s="724"/>
      <c r="N75" s="17"/>
      <c r="O75" s="17"/>
      <c r="P75" s="17"/>
      <c r="Q75" s="17"/>
      <c r="R75" s="17"/>
      <c r="S75" s="17"/>
      <c r="T75" s="17"/>
      <c r="U75" s="17"/>
      <c r="V75" s="17"/>
      <c r="W75" s="17"/>
      <c r="X75" s="17"/>
      <c r="Y75" s="17"/>
      <c r="Z75" s="17"/>
      <c r="AA75" s="17"/>
      <c r="AB75" s="17"/>
    </row>
    <row r="76" spans="1:28" ht="15.75" customHeight="1">
      <c r="A76" s="163" t="s">
        <v>1931</v>
      </c>
      <c r="B76" s="163" t="s">
        <v>105</v>
      </c>
      <c r="C76" s="152">
        <v>22</v>
      </c>
      <c r="D76" s="152">
        <v>1</v>
      </c>
      <c r="E76" s="152">
        <v>3</v>
      </c>
      <c r="F76" s="152">
        <f>'VV Drienerlo'!$E76*'VV Drienerlo'!$C76</f>
        <v>66</v>
      </c>
      <c r="G76" s="281" t="s">
        <v>478</v>
      </c>
      <c r="H76" s="163" t="s">
        <v>52</v>
      </c>
      <c r="I76" s="186"/>
      <c r="J76" s="17"/>
      <c r="K76" s="725"/>
      <c r="L76" s="699"/>
      <c r="M76" s="724"/>
      <c r="N76" s="17"/>
      <c r="O76" s="17"/>
      <c r="P76" s="17"/>
      <c r="Q76" s="17"/>
      <c r="R76" s="17"/>
      <c r="S76" s="17"/>
      <c r="T76" s="17"/>
      <c r="U76" s="17"/>
      <c r="V76" s="17"/>
      <c r="W76" s="17"/>
      <c r="X76" s="17"/>
      <c r="Y76" s="17"/>
      <c r="Z76" s="17"/>
      <c r="AA76" s="17"/>
      <c r="AB76" s="17"/>
    </row>
    <row r="77" spans="1:28" ht="15.75" customHeight="1">
      <c r="A77" s="163" t="s">
        <v>1932</v>
      </c>
      <c r="B77" s="163" t="s">
        <v>105</v>
      </c>
      <c r="C77" s="152">
        <v>42</v>
      </c>
      <c r="D77" s="152">
        <v>1</v>
      </c>
      <c r="E77" s="152">
        <v>1.5</v>
      </c>
      <c r="F77" s="152">
        <f>'VV Drienerlo'!$E77*'VV Drienerlo'!$C77</f>
        <v>63</v>
      </c>
      <c r="G77" s="281" t="s">
        <v>478</v>
      </c>
      <c r="H77" s="163" t="s">
        <v>52</v>
      </c>
      <c r="I77" s="186" t="s">
        <v>342</v>
      </c>
      <c r="J77" s="17"/>
      <c r="K77" s="725"/>
      <c r="L77" s="699"/>
      <c r="M77" s="724"/>
      <c r="N77" s="17"/>
      <c r="O77" s="17"/>
      <c r="P77" s="17"/>
      <c r="Q77" s="17"/>
      <c r="R77" s="17"/>
      <c r="S77" s="17"/>
      <c r="T77" s="17"/>
      <c r="U77" s="17"/>
      <c r="V77" s="17"/>
      <c r="W77" s="17"/>
      <c r="X77" s="17"/>
      <c r="Y77" s="17"/>
      <c r="Z77" s="17"/>
      <c r="AA77" s="17"/>
      <c r="AB77" s="17"/>
    </row>
    <row r="78" spans="1:28" ht="15.75" customHeight="1">
      <c r="A78" s="163"/>
      <c r="B78" s="163"/>
      <c r="C78" s="152"/>
      <c r="D78" s="152"/>
      <c r="E78" s="152"/>
      <c r="F78" s="152">
        <f>'VV Drienerlo'!$E78*'VV Drienerlo'!$C78</f>
        <v>0</v>
      </c>
      <c r="G78" s="281"/>
      <c r="H78" s="163"/>
      <c r="I78" s="186">
        <v>0</v>
      </c>
      <c r="J78" s="17"/>
      <c r="K78" s="725"/>
      <c r="L78" s="699"/>
      <c r="M78" s="724"/>
      <c r="N78" s="17"/>
      <c r="O78" s="17"/>
      <c r="P78" s="17"/>
      <c r="Q78" s="17"/>
      <c r="R78" s="17"/>
      <c r="S78" s="17"/>
      <c r="T78" s="17"/>
      <c r="U78" s="17"/>
      <c r="V78" s="17"/>
      <c r="W78" s="17"/>
      <c r="X78" s="17"/>
      <c r="Y78" s="17"/>
      <c r="Z78" s="17"/>
      <c r="AA78" s="17"/>
      <c r="AB78" s="17"/>
    </row>
    <row r="79" spans="1:28" ht="15.75" customHeight="1">
      <c r="A79" s="163" t="s">
        <v>1889</v>
      </c>
      <c r="B79" s="163" t="s">
        <v>97</v>
      </c>
      <c r="C79" s="152">
        <v>42</v>
      </c>
      <c r="D79" s="152">
        <v>2</v>
      </c>
      <c r="E79" s="152">
        <v>3</v>
      </c>
      <c r="F79" s="152">
        <f>'VV Drienerlo'!$E79*'VV Drienerlo'!$C79</f>
        <v>126</v>
      </c>
      <c r="G79" s="281" t="s">
        <v>1915</v>
      </c>
      <c r="H79" s="163" t="s">
        <v>54</v>
      </c>
      <c r="I79" s="186" t="s">
        <v>342</v>
      </c>
      <c r="J79" s="17"/>
      <c r="K79" s="725"/>
      <c r="L79" s="699"/>
      <c r="M79" s="724"/>
      <c r="N79" s="17"/>
      <c r="O79" s="17"/>
      <c r="P79" s="17"/>
      <c r="Q79" s="17"/>
      <c r="R79" s="17"/>
      <c r="S79" s="17"/>
      <c r="T79" s="17"/>
      <c r="U79" s="17"/>
      <c r="V79" s="17"/>
      <c r="W79" s="17"/>
      <c r="X79" s="17"/>
      <c r="Y79" s="17"/>
      <c r="Z79" s="17"/>
      <c r="AA79" s="17"/>
      <c r="AB79" s="17"/>
    </row>
    <row r="80" spans="1:28" ht="15.75" customHeight="1">
      <c r="A80" s="163" t="s">
        <v>1889</v>
      </c>
      <c r="B80" s="163" t="s">
        <v>100</v>
      </c>
      <c r="C80" s="152">
        <v>30</v>
      </c>
      <c r="D80" s="152">
        <v>1</v>
      </c>
      <c r="E80" s="152">
        <v>3</v>
      </c>
      <c r="F80" s="152">
        <f>'VV Drienerlo'!$E80*'VV Drienerlo'!$C80</f>
        <v>90</v>
      </c>
      <c r="G80" s="281" t="s">
        <v>1915</v>
      </c>
      <c r="H80" s="163" t="s">
        <v>54</v>
      </c>
      <c r="I80" s="186" t="s">
        <v>342</v>
      </c>
      <c r="J80" s="17"/>
      <c r="K80" s="725"/>
      <c r="L80" s="699"/>
      <c r="M80" s="724"/>
      <c r="N80" s="17"/>
      <c r="O80" s="17"/>
      <c r="P80" s="17"/>
      <c r="Q80" s="17"/>
      <c r="R80" s="17"/>
      <c r="S80" s="17"/>
      <c r="T80" s="17"/>
      <c r="U80" s="17"/>
      <c r="V80" s="17"/>
      <c r="W80" s="17"/>
      <c r="X80" s="17"/>
      <c r="Y80" s="17"/>
      <c r="Z80" s="17"/>
      <c r="AA80" s="17"/>
      <c r="AB80" s="17"/>
    </row>
    <row r="81" spans="1:30" ht="15.75" customHeight="1">
      <c r="A81" s="163" t="s">
        <v>1933</v>
      </c>
      <c r="B81" s="163" t="s">
        <v>105</v>
      </c>
      <c r="C81" s="152">
        <v>42</v>
      </c>
      <c r="D81" s="152">
        <v>2</v>
      </c>
      <c r="E81" s="152">
        <v>3</v>
      </c>
      <c r="F81" s="152">
        <f>'VV Drienerlo'!$E81*'VV Drienerlo'!$C81</f>
        <v>126</v>
      </c>
      <c r="G81" s="281" t="s">
        <v>478</v>
      </c>
      <c r="H81" s="163" t="s">
        <v>52</v>
      </c>
      <c r="I81" s="186" t="s">
        <v>342</v>
      </c>
      <c r="J81" s="17"/>
      <c r="K81" s="725"/>
      <c r="L81" s="699"/>
      <c r="M81" s="724"/>
      <c r="N81" s="17"/>
      <c r="O81" s="17"/>
      <c r="P81" s="17"/>
      <c r="Q81" s="17"/>
      <c r="R81" s="17"/>
      <c r="S81" s="17"/>
      <c r="T81" s="17"/>
      <c r="U81" s="17"/>
      <c r="V81" s="17"/>
      <c r="W81" s="17"/>
      <c r="X81" s="17"/>
      <c r="Y81" s="17"/>
      <c r="Z81" s="17"/>
      <c r="AA81" s="17"/>
      <c r="AB81" s="17"/>
    </row>
    <row r="82" spans="1:30" ht="15.75" customHeight="1">
      <c r="A82" s="163" t="s">
        <v>1934</v>
      </c>
      <c r="B82" s="163" t="s">
        <v>105</v>
      </c>
      <c r="C82" s="152">
        <v>5</v>
      </c>
      <c r="D82" s="152">
        <v>1</v>
      </c>
      <c r="E82" s="152">
        <v>3</v>
      </c>
      <c r="F82" s="152">
        <f>'VV Drienerlo'!$E82*'VV Drienerlo'!$C82</f>
        <v>15</v>
      </c>
      <c r="G82" s="281" t="s">
        <v>478</v>
      </c>
      <c r="H82" s="163" t="s">
        <v>52</v>
      </c>
      <c r="I82" s="186" t="s">
        <v>342</v>
      </c>
      <c r="J82" s="17"/>
      <c r="K82" s="725"/>
      <c r="L82" s="699"/>
      <c r="M82" s="724"/>
      <c r="N82" s="17"/>
      <c r="O82" s="17"/>
      <c r="P82" s="17"/>
      <c r="Q82" s="17"/>
      <c r="R82" s="17"/>
      <c r="S82" s="17"/>
      <c r="T82" s="17"/>
      <c r="U82" s="17"/>
      <c r="V82" s="17"/>
      <c r="W82" s="17"/>
      <c r="X82" s="17"/>
      <c r="Y82" s="17"/>
      <c r="Z82" s="17"/>
      <c r="AA82" s="17"/>
      <c r="AB82" s="17"/>
    </row>
    <row r="83" spans="1:30" ht="15.75" customHeight="1">
      <c r="A83" s="17"/>
      <c r="B83" s="163"/>
      <c r="C83" s="152"/>
      <c r="D83" s="152"/>
      <c r="E83" s="152"/>
      <c r="F83" s="152">
        <f>'VV Drienerlo'!$E83*'VV Drienerlo'!$C83</f>
        <v>0</v>
      </c>
      <c r="G83" s="231"/>
      <c r="H83" s="163"/>
      <c r="I83" s="186">
        <v>0</v>
      </c>
      <c r="J83" s="17"/>
      <c r="K83" s="725"/>
      <c r="L83" s="699"/>
      <c r="M83" s="724"/>
      <c r="N83" s="17"/>
      <c r="O83" s="17"/>
      <c r="P83" s="17"/>
      <c r="Q83" s="17"/>
      <c r="R83" s="17"/>
      <c r="S83" s="17"/>
      <c r="T83" s="17"/>
      <c r="U83" s="17"/>
      <c r="V83" s="17"/>
      <c r="W83" s="17"/>
      <c r="X83" s="17"/>
      <c r="Y83" s="17"/>
      <c r="Z83" s="17"/>
      <c r="AA83" s="17"/>
      <c r="AB83" s="17"/>
    </row>
    <row r="84" spans="1:30" ht="14.25" customHeight="1">
      <c r="A84" s="162" t="s">
        <v>1908</v>
      </c>
      <c r="B84" s="163" t="s">
        <v>97</v>
      </c>
      <c r="C84" s="152">
        <v>42</v>
      </c>
      <c r="D84" s="152">
        <v>2</v>
      </c>
      <c r="E84" s="152">
        <v>3</v>
      </c>
      <c r="F84" s="152">
        <f>'VV Drienerlo'!$E84*'VV Drienerlo'!$C84</f>
        <v>126</v>
      </c>
      <c r="G84" s="163" t="s">
        <v>1918</v>
      </c>
      <c r="H84" s="163" t="s">
        <v>102</v>
      </c>
      <c r="I84" s="284">
        <v>41.14</v>
      </c>
      <c r="J84" s="17" t="s">
        <v>1935</v>
      </c>
      <c r="K84" s="725"/>
      <c r="L84" s="699"/>
      <c r="M84" s="724"/>
      <c r="N84" s="17"/>
      <c r="O84" s="17"/>
      <c r="P84" s="17"/>
      <c r="Q84" s="17"/>
      <c r="R84" s="17"/>
      <c r="S84" s="17"/>
      <c r="T84" s="17"/>
      <c r="U84" s="17"/>
      <c r="V84" s="17"/>
      <c r="W84" s="17"/>
      <c r="X84" s="17"/>
      <c r="Y84" s="17"/>
      <c r="Z84" s="17"/>
      <c r="AA84" s="17"/>
      <c r="AB84" s="17"/>
    </row>
    <row r="85" spans="1:30" ht="12.75" customHeight="1">
      <c r="A85" s="162" t="s">
        <v>1908</v>
      </c>
      <c r="B85" s="163" t="s">
        <v>100</v>
      </c>
      <c r="C85" s="152">
        <v>22</v>
      </c>
      <c r="D85" s="152">
        <v>1</v>
      </c>
      <c r="E85" s="152">
        <v>3</v>
      </c>
      <c r="F85" s="152">
        <f>'VV Drienerlo'!$E85*'VV Drienerlo'!$C85</f>
        <v>66</v>
      </c>
      <c r="G85" s="163" t="s">
        <v>1918</v>
      </c>
      <c r="H85" s="163" t="s">
        <v>102</v>
      </c>
      <c r="I85" s="284">
        <v>41.14</v>
      </c>
      <c r="J85" s="17" t="s">
        <v>1936</v>
      </c>
      <c r="K85" s="725"/>
      <c r="L85" s="699"/>
      <c r="M85" s="724"/>
      <c r="N85" s="17"/>
      <c r="O85" s="17"/>
      <c r="P85" s="17"/>
      <c r="Q85" s="17"/>
      <c r="R85" s="17"/>
      <c r="S85" s="17"/>
      <c r="T85" s="17"/>
      <c r="U85" s="17"/>
      <c r="V85" s="17"/>
      <c r="W85" s="17"/>
      <c r="X85" s="17"/>
      <c r="Y85" s="17"/>
      <c r="Z85" s="17"/>
      <c r="AA85" s="17"/>
      <c r="AB85" s="17"/>
    </row>
    <row r="86" spans="1:30" ht="15.75" customHeight="1">
      <c r="A86" s="162" t="s">
        <v>1910</v>
      </c>
      <c r="B86" s="163" t="s">
        <v>97</v>
      </c>
      <c r="C86" s="152">
        <v>0</v>
      </c>
      <c r="D86" s="152">
        <v>0</v>
      </c>
      <c r="E86" s="152">
        <v>0</v>
      </c>
      <c r="F86" s="152">
        <f>'VV Drienerlo'!$E86*'VV Drienerlo'!$C86</f>
        <v>0</v>
      </c>
      <c r="G86" s="163" t="s">
        <v>1918</v>
      </c>
      <c r="H86" s="163" t="s">
        <v>102</v>
      </c>
      <c r="I86" s="284">
        <v>41.14</v>
      </c>
      <c r="J86" s="17" t="s">
        <v>1937</v>
      </c>
      <c r="K86" s="725"/>
      <c r="L86" s="699"/>
      <c r="M86" s="724"/>
      <c r="N86" s="17"/>
      <c r="O86" s="17"/>
      <c r="P86" s="17"/>
      <c r="Q86" s="17"/>
      <c r="R86" s="17"/>
      <c r="S86" s="17"/>
      <c r="T86" s="17"/>
      <c r="U86" s="17"/>
      <c r="V86" s="17"/>
      <c r="W86" s="17"/>
      <c r="X86" s="17"/>
      <c r="Y86" s="17"/>
      <c r="Z86" s="17"/>
      <c r="AA86" s="17"/>
      <c r="AB86" s="17"/>
    </row>
    <row r="87" spans="1:30" ht="15.75" customHeight="1">
      <c r="A87" s="162" t="s">
        <v>1938</v>
      </c>
      <c r="B87" s="163" t="s">
        <v>105</v>
      </c>
      <c r="C87" s="152">
        <v>42</v>
      </c>
      <c r="D87" s="152">
        <v>2</v>
      </c>
      <c r="E87" s="152">
        <v>3</v>
      </c>
      <c r="F87" s="152">
        <f>'VV Drienerlo'!$E87*'VV Drienerlo'!$C87</f>
        <v>126</v>
      </c>
      <c r="G87" s="163" t="s">
        <v>478</v>
      </c>
      <c r="H87" s="163" t="s">
        <v>52</v>
      </c>
      <c r="I87" s="186" t="s">
        <v>342</v>
      </c>
      <c r="J87" s="17"/>
      <c r="K87" s="725"/>
      <c r="L87" s="699"/>
      <c r="M87" s="724"/>
      <c r="N87" s="17"/>
      <c r="O87" s="17"/>
      <c r="P87" s="17"/>
      <c r="Q87" s="17"/>
      <c r="R87" s="17"/>
      <c r="S87" s="17"/>
      <c r="T87" s="17"/>
      <c r="U87" s="17"/>
      <c r="V87" s="17"/>
      <c r="W87" s="17"/>
      <c r="X87" s="17"/>
      <c r="Y87" s="17"/>
      <c r="Z87" s="17"/>
      <c r="AA87" s="17"/>
      <c r="AB87" s="17"/>
    </row>
    <row r="88" spans="1:30" ht="15.75" customHeight="1">
      <c r="A88" s="162" t="s">
        <v>1939</v>
      </c>
      <c r="B88" s="163" t="s">
        <v>105</v>
      </c>
      <c r="C88" s="152">
        <v>22</v>
      </c>
      <c r="D88" s="152">
        <v>1</v>
      </c>
      <c r="E88" s="152">
        <v>3</v>
      </c>
      <c r="F88" s="152">
        <f>'VV Drienerlo'!$E88*'VV Drienerlo'!$C88</f>
        <v>66</v>
      </c>
      <c r="G88" s="163" t="s">
        <v>478</v>
      </c>
      <c r="H88" s="163" t="s">
        <v>52</v>
      </c>
      <c r="I88" s="186" t="s">
        <v>342</v>
      </c>
      <c r="J88" s="17"/>
      <c r="K88" s="725"/>
      <c r="L88" s="699"/>
      <c r="M88" s="724"/>
      <c r="N88" s="17"/>
      <c r="O88" s="17"/>
      <c r="P88" s="17"/>
      <c r="Q88" s="17"/>
      <c r="R88" s="17"/>
      <c r="S88" s="17"/>
      <c r="T88" s="17"/>
      <c r="U88" s="17"/>
      <c r="V88" s="17"/>
      <c r="W88" s="17"/>
      <c r="X88" s="17"/>
      <c r="Y88" s="17"/>
      <c r="Z88" s="17"/>
      <c r="AA88" s="17"/>
      <c r="AB88" s="17"/>
    </row>
    <row r="89" spans="1:30" ht="15.75" customHeight="1">
      <c r="A89" s="17"/>
      <c r="B89" s="163"/>
      <c r="C89" s="85"/>
      <c r="D89" s="85"/>
      <c r="E89" s="152"/>
      <c r="F89" s="152">
        <f>'VV Drienerlo'!$E89*'VV Drienerlo'!$C89</f>
        <v>0</v>
      </c>
      <c r="G89" s="17"/>
      <c r="H89" s="163"/>
      <c r="I89" s="186">
        <v>0</v>
      </c>
      <c r="J89" s="17"/>
      <c r="K89" s="725"/>
      <c r="L89" s="699"/>
      <c r="M89" s="724"/>
      <c r="N89" s="17"/>
      <c r="O89" s="17"/>
      <c r="P89" s="17"/>
      <c r="Q89" s="17"/>
      <c r="R89" s="17"/>
      <c r="S89" s="17"/>
      <c r="T89" s="17"/>
      <c r="U89" s="17"/>
      <c r="V89" s="17"/>
      <c r="W89" s="17"/>
      <c r="X89" s="17"/>
      <c r="Y89" s="17"/>
      <c r="Z89" s="17"/>
      <c r="AA89" s="17"/>
      <c r="AB89" s="17"/>
    </row>
    <row r="90" spans="1:30" ht="15.75" customHeight="1">
      <c r="A90" s="17"/>
      <c r="B90" s="163"/>
      <c r="C90" s="151"/>
      <c r="D90" s="85"/>
      <c r="E90" s="152"/>
      <c r="F90" s="152">
        <f>'VV Drienerlo'!$E90*'VV Drienerlo'!$C90</f>
        <v>0</v>
      </c>
      <c r="G90" s="157"/>
      <c r="H90" s="157"/>
      <c r="I90" s="284">
        <f t="shared" ref="I90:I91" si="2">IF(H90 = "PT-V","n/a",IF(H90 = "PT","n/a",IF(H90 = "RT","n/a",IF(OR(H90 = "Extern",H90 = "PT-ZZP"), "Please fill in", 0))))</f>
        <v>0</v>
      </c>
      <c r="J90" s="17"/>
      <c r="K90" s="726"/>
      <c r="L90" s="717"/>
      <c r="M90" s="727"/>
      <c r="N90" s="17"/>
      <c r="O90" s="17"/>
      <c r="P90" s="17"/>
      <c r="Q90" s="17"/>
      <c r="R90" s="17"/>
      <c r="S90" s="17"/>
      <c r="T90" s="17"/>
      <c r="U90" s="17"/>
      <c r="V90" s="17"/>
      <c r="W90" s="17"/>
      <c r="X90" s="17"/>
      <c r="Y90" s="17"/>
      <c r="Z90" s="17"/>
      <c r="AA90" s="17"/>
      <c r="AB90" s="17"/>
    </row>
    <row r="91" spans="1:30" ht="15.75" customHeight="1">
      <c r="A91" s="17" t="s">
        <v>1940</v>
      </c>
      <c r="B91" s="163" t="s">
        <v>109</v>
      </c>
      <c r="C91" s="151">
        <v>42</v>
      </c>
      <c r="D91" s="85">
        <v>2</v>
      </c>
      <c r="E91" s="152">
        <v>2</v>
      </c>
      <c r="F91" s="152">
        <f>'VV Drienerlo'!$E91*'VV Drienerlo'!$C91</f>
        <v>84</v>
      </c>
      <c r="G91" s="157" t="s">
        <v>1913</v>
      </c>
      <c r="H91" s="157" t="s">
        <v>54</v>
      </c>
      <c r="I91" s="284" t="str">
        <f t="shared" si="2"/>
        <v>n/a</v>
      </c>
      <c r="J91" s="17"/>
      <c r="K91" s="23"/>
      <c r="L91" s="23"/>
      <c r="M91" s="23"/>
      <c r="N91" s="17"/>
      <c r="O91" s="17"/>
      <c r="P91" s="17"/>
      <c r="Q91" s="17"/>
      <c r="R91" s="17"/>
      <c r="S91" s="17"/>
      <c r="T91" s="17"/>
      <c r="U91" s="17"/>
      <c r="V91" s="17"/>
      <c r="W91" s="17"/>
      <c r="X91" s="17"/>
      <c r="Y91" s="17"/>
      <c r="Z91" s="17"/>
      <c r="AA91" s="17"/>
      <c r="AB91" s="17"/>
    </row>
    <row r="92" spans="1:30" ht="15.75" customHeight="1">
      <c r="A92" s="17"/>
      <c r="B92" s="163"/>
      <c r="C92" s="151"/>
      <c r="D92" s="85"/>
      <c r="E92" s="152"/>
      <c r="F92" s="152"/>
      <c r="G92" s="157"/>
      <c r="H92" s="157"/>
      <c r="I92" s="284"/>
      <c r="J92" s="17"/>
      <c r="K92" s="23"/>
      <c r="L92" s="23"/>
      <c r="M92" s="23"/>
      <c r="N92" s="17"/>
      <c r="O92" s="17"/>
      <c r="P92" s="17"/>
      <c r="Q92" s="17"/>
      <c r="R92" s="17"/>
      <c r="S92" s="17"/>
      <c r="T92" s="17"/>
      <c r="U92" s="17"/>
      <c r="V92" s="17"/>
      <c r="W92" s="17"/>
      <c r="X92" s="17"/>
      <c r="Y92" s="17"/>
      <c r="Z92" s="17"/>
      <c r="AA92" s="17"/>
      <c r="AB92" s="17"/>
    </row>
    <row r="93" spans="1:30"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row>
    <row r="94" spans="1:30" ht="15.75" customHeight="1">
      <c r="A94" s="560" t="s">
        <v>382</v>
      </c>
      <c r="B94" s="17"/>
      <c r="C94" s="17"/>
      <c r="D94" s="17"/>
      <c r="E94" s="17"/>
      <c r="F94" s="17"/>
      <c r="G94" s="17"/>
      <c r="H94" s="17"/>
      <c r="I94" s="169"/>
      <c r="J94" s="169"/>
      <c r="K94" s="169"/>
      <c r="L94" s="169"/>
      <c r="M94" s="17"/>
      <c r="N94" s="17"/>
      <c r="O94" s="17"/>
      <c r="P94" s="17"/>
      <c r="Q94" s="17"/>
      <c r="R94" s="17"/>
      <c r="S94" s="17"/>
      <c r="T94" s="17"/>
      <c r="U94" s="17"/>
      <c r="V94" s="17"/>
      <c r="W94" s="17"/>
      <c r="X94" s="17"/>
      <c r="Y94" s="17"/>
      <c r="Z94" s="17"/>
      <c r="AA94" s="17"/>
      <c r="AB94" s="17"/>
      <c r="AC94" s="17"/>
      <c r="AD94" s="17"/>
    </row>
    <row r="95" spans="1:30" ht="15.75" customHeight="1">
      <c r="A95" s="170" t="s">
        <v>358</v>
      </c>
      <c r="B95" s="161" t="s">
        <v>383</v>
      </c>
      <c r="C95" s="161" t="s">
        <v>384</v>
      </c>
      <c r="D95" s="161" t="s">
        <v>385</v>
      </c>
      <c r="E95" s="161" t="s">
        <v>386</v>
      </c>
      <c r="F95" s="161" t="s">
        <v>387</v>
      </c>
      <c r="G95" s="161" t="s">
        <v>388</v>
      </c>
      <c r="H95" s="161" t="s">
        <v>365</v>
      </c>
      <c r="I95" s="16" t="s">
        <v>389</v>
      </c>
      <c r="J95" s="171" t="s">
        <v>390</v>
      </c>
      <c r="K95" s="142"/>
      <c r="L95" s="142"/>
      <c r="M95" s="142"/>
      <c r="N95" s="485"/>
      <c r="O95" s="712" t="s">
        <v>322</v>
      </c>
      <c r="P95" s="713"/>
      <c r="Q95" s="17"/>
      <c r="R95" s="17"/>
      <c r="S95" s="17"/>
      <c r="T95" s="17"/>
      <c r="U95" s="17"/>
      <c r="V95" s="17"/>
      <c r="W95" s="17"/>
      <c r="X95" s="17"/>
      <c r="Y95" s="17"/>
      <c r="Z95" s="17"/>
      <c r="AA95" s="17"/>
    </row>
    <row r="96" spans="1:30" ht="15.75" customHeight="1">
      <c r="A96" s="172" t="s">
        <v>1758</v>
      </c>
      <c r="B96" s="147" t="s">
        <v>76</v>
      </c>
      <c r="C96" s="147" t="s">
        <v>399</v>
      </c>
      <c r="D96" s="154">
        <v>3</v>
      </c>
      <c r="E96" s="155">
        <v>42</v>
      </c>
      <c r="F96" s="156">
        <f>'VV Drienerlo'!$D96*'VV Drienerlo'!$E96</f>
        <v>126</v>
      </c>
      <c r="G96" s="155">
        <v>3.4</v>
      </c>
      <c r="H96" s="173" t="s">
        <v>603</v>
      </c>
      <c r="I96" s="173"/>
      <c r="J96" s="174"/>
      <c r="K96" s="233"/>
      <c r="L96" s="233"/>
      <c r="M96" s="233"/>
      <c r="N96" s="294"/>
      <c r="O96" s="732" t="s">
        <v>395</v>
      </c>
      <c r="P96" s="733"/>
      <c r="Q96" s="17"/>
      <c r="R96" s="17"/>
      <c r="S96" s="17"/>
      <c r="T96" s="17"/>
      <c r="U96" s="17"/>
      <c r="V96" s="17"/>
      <c r="W96" s="17"/>
      <c r="X96" s="17"/>
      <c r="Y96" s="17"/>
      <c r="Z96" s="17"/>
      <c r="AA96" s="17"/>
    </row>
    <row r="97" spans="1:30" ht="15.75" customHeight="1">
      <c r="A97" s="147" t="s">
        <v>1941</v>
      </c>
      <c r="B97" s="147" t="s">
        <v>76</v>
      </c>
      <c r="C97" s="147" t="s">
        <v>396</v>
      </c>
      <c r="D97" s="154">
        <v>3</v>
      </c>
      <c r="E97" s="155">
        <v>42</v>
      </c>
      <c r="F97" s="156">
        <f>'VV Drienerlo'!$D97*'VV Drienerlo'!$E97</f>
        <v>126</v>
      </c>
      <c r="G97" s="155" t="s">
        <v>1942</v>
      </c>
      <c r="H97" s="173" t="s">
        <v>603</v>
      </c>
      <c r="I97" s="173"/>
      <c r="J97" s="174"/>
      <c r="K97" s="233"/>
      <c r="L97" s="233"/>
      <c r="M97" s="233"/>
      <c r="N97" s="294"/>
      <c r="O97" s="725"/>
      <c r="P97" s="699"/>
      <c r="Q97" s="17"/>
      <c r="R97" s="17"/>
      <c r="S97" s="17"/>
      <c r="T97" s="17"/>
      <c r="U97" s="17"/>
      <c r="V97" s="17"/>
      <c r="W97" s="17"/>
      <c r="X97" s="17"/>
      <c r="Y97" s="17"/>
      <c r="Z97" s="17"/>
      <c r="AA97" s="17"/>
    </row>
    <row r="98" spans="1:30" ht="15.75" customHeight="1">
      <c r="A98" s="147" t="s">
        <v>1760</v>
      </c>
      <c r="B98" s="147" t="s">
        <v>76</v>
      </c>
      <c r="C98" s="147" t="s">
        <v>397</v>
      </c>
      <c r="D98" s="154">
        <v>3</v>
      </c>
      <c r="E98" s="155">
        <v>42</v>
      </c>
      <c r="F98" s="156">
        <f>'VV Drienerlo'!$D98*'VV Drienerlo'!$E98</f>
        <v>126</v>
      </c>
      <c r="G98" s="155" t="s">
        <v>1943</v>
      </c>
      <c r="H98" s="173" t="s">
        <v>603</v>
      </c>
      <c r="I98" s="173"/>
      <c r="J98" s="174"/>
      <c r="K98" s="233"/>
      <c r="L98" s="233"/>
      <c r="M98" s="233"/>
      <c r="N98" s="294"/>
      <c r="O98" s="725"/>
      <c r="P98" s="699"/>
      <c r="Q98" s="17"/>
      <c r="R98" s="17"/>
      <c r="S98" s="17"/>
      <c r="T98" s="17"/>
      <c r="U98" s="17"/>
      <c r="V98" s="17"/>
      <c r="W98" s="17"/>
      <c r="X98" s="17"/>
      <c r="Y98" s="17"/>
      <c r="Z98" s="17"/>
      <c r="AA98" s="17"/>
    </row>
    <row r="99" spans="1:30" ht="15.75" customHeight="1">
      <c r="A99" s="172" t="s">
        <v>1944</v>
      </c>
      <c r="B99" s="147" t="s">
        <v>76</v>
      </c>
      <c r="C99" s="147" t="s">
        <v>400</v>
      </c>
      <c r="D99" s="154">
        <v>3</v>
      </c>
      <c r="E99" s="155">
        <v>42</v>
      </c>
      <c r="F99" s="156">
        <f>'VV Drienerlo'!$D99*'VV Drienerlo'!$E99</f>
        <v>126</v>
      </c>
      <c r="G99" s="155">
        <v>1.2</v>
      </c>
      <c r="H99" s="173" t="s">
        <v>603</v>
      </c>
      <c r="I99" s="173"/>
      <c r="J99" s="174"/>
      <c r="K99" s="233"/>
      <c r="L99" s="233"/>
      <c r="M99" s="233"/>
      <c r="N99" s="294"/>
      <c r="O99" s="725"/>
      <c r="P99" s="699"/>
      <c r="Q99" s="17"/>
      <c r="R99" s="17"/>
      <c r="S99" s="17"/>
      <c r="T99" s="17"/>
      <c r="U99" s="17"/>
      <c r="V99" s="17"/>
      <c r="W99" s="17"/>
      <c r="X99" s="17"/>
      <c r="Y99" s="17"/>
      <c r="Z99" s="17"/>
      <c r="AA99" s="17"/>
    </row>
    <row r="100" spans="1:30" ht="15.75" customHeight="1">
      <c r="A100" s="147" t="s">
        <v>1945</v>
      </c>
      <c r="B100" s="147" t="s">
        <v>76</v>
      </c>
      <c r="C100" s="147" t="s">
        <v>979</v>
      </c>
      <c r="D100" s="154">
        <v>7</v>
      </c>
      <c r="E100" s="155">
        <v>26</v>
      </c>
      <c r="F100" s="156">
        <f>'VV Drienerlo'!$D100*'VV Drienerlo'!$E100</f>
        <v>182</v>
      </c>
      <c r="G100" s="155">
        <v>0</v>
      </c>
      <c r="H100" s="173" t="s">
        <v>603</v>
      </c>
      <c r="I100" s="173" t="s">
        <v>1946</v>
      </c>
      <c r="J100" s="174"/>
      <c r="K100" s="233"/>
      <c r="L100" s="233"/>
      <c r="M100" s="233"/>
      <c r="N100" s="294"/>
      <c r="O100" s="725"/>
      <c r="P100" s="699"/>
      <c r="Q100" s="17"/>
      <c r="R100" s="17"/>
      <c r="S100" s="17"/>
      <c r="T100" s="17"/>
      <c r="U100" s="17"/>
      <c r="V100" s="17"/>
      <c r="W100" s="17"/>
      <c r="X100" s="17"/>
      <c r="Y100" s="17"/>
      <c r="Z100" s="17"/>
      <c r="AA100" s="17"/>
    </row>
    <row r="101" spans="1:30" ht="15.75" customHeight="1">
      <c r="A101" s="172" t="s">
        <v>1947</v>
      </c>
      <c r="B101" s="147" t="s">
        <v>76</v>
      </c>
      <c r="C101" s="147" t="s">
        <v>619</v>
      </c>
      <c r="D101" s="154">
        <v>1</v>
      </c>
      <c r="E101" s="155">
        <v>26</v>
      </c>
      <c r="F101" s="156">
        <f>'VV Drienerlo'!$D101*'VV Drienerlo'!$E101</f>
        <v>26</v>
      </c>
      <c r="G101" s="155">
        <v>0</v>
      </c>
      <c r="H101" s="173" t="s">
        <v>603</v>
      </c>
      <c r="I101" s="173" t="s">
        <v>1948</v>
      </c>
      <c r="J101" s="174"/>
      <c r="K101" s="233"/>
      <c r="L101" s="233"/>
      <c r="M101" s="233"/>
      <c r="N101" s="294"/>
      <c r="O101" s="725"/>
      <c r="P101" s="699"/>
      <c r="Q101" s="17"/>
      <c r="R101" s="17"/>
      <c r="S101" s="17"/>
      <c r="T101" s="17"/>
      <c r="U101" s="17"/>
      <c r="V101" s="17"/>
      <c r="W101" s="17"/>
      <c r="X101" s="17"/>
      <c r="Y101" s="17"/>
      <c r="Z101" s="17"/>
      <c r="AA101" s="17"/>
    </row>
    <row r="102" spans="1:30" ht="15.75" customHeight="1">
      <c r="A102" s="147"/>
      <c r="B102" s="147"/>
      <c r="C102" s="147"/>
      <c r="D102" s="154"/>
      <c r="E102" s="155"/>
      <c r="F102" s="156">
        <f>'VV Drienerlo'!$D102*'VV Drienerlo'!$E102</f>
        <v>0</v>
      </c>
      <c r="G102" s="155"/>
      <c r="H102" s="173" t="s">
        <v>582</v>
      </c>
      <c r="I102" s="173"/>
      <c r="J102" s="174"/>
      <c r="K102" s="233"/>
      <c r="L102" s="233"/>
      <c r="M102" s="233"/>
      <c r="N102" s="294"/>
      <c r="O102" s="725"/>
      <c r="P102" s="699"/>
      <c r="Q102" s="17"/>
      <c r="R102" s="17"/>
      <c r="S102" s="17"/>
      <c r="T102" s="17"/>
      <c r="U102" s="17"/>
      <c r="V102" s="17"/>
      <c r="W102" s="17"/>
      <c r="X102" s="17"/>
      <c r="Y102" s="17"/>
      <c r="Z102" s="17"/>
      <c r="AA102" s="17"/>
    </row>
    <row r="103" spans="1:30" ht="15.75" customHeight="1">
      <c r="A103" s="172"/>
      <c r="B103" s="147"/>
      <c r="C103" s="147"/>
      <c r="D103" s="154"/>
      <c r="E103" s="155"/>
      <c r="F103" s="156">
        <f>'VV Drienerlo'!$D103*'VV Drienerlo'!$E103</f>
        <v>0</v>
      </c>
      <c r="G103" s="155"/>
      <c r="H103" s="173" t="s">
        <v>582</v>
      </c>
      <c r="I103" s="173"/>
      <c r="J103" s="174"/>
      <c r="K103" s="233"/>
      <c r="L103" s="233"/>
      <c r="M103" s="233"/>
      <c r="N103" s="294"/>
      <c r="O103" s="725"/>
      <c r="P103" s="699"/>
      <c r="Q103" s="17"/>
      <c r="R103" s="17"/>
      <c r="S103" s="17"/>
      <c r="T103" s="17"/>
      <c r="U103" s="17"/>
      <c r="V103" s="17"/>
      <c r="W103" s="17"/>
      <c r="X103" s="17"/>
      <c r="Y103" s="17"/>
      <c r="Z103" s="17"/>
      <c r="AA103" s="17"/>
    </row>
    <row r="104" spans="1:30" ht="15.75" customHeight="1">
      <c r="A104" s="147" t="s">
        <v>963</v>
      </c>
      <c r="B104" s="147" t="s">
        <v>63</v>
      </c>
      <c r="C104" s="147" t="s">
        <v>399</v>
      </c>
      <c r="D104" s="154">
        <v>3</v>
      </c>
      <c r="E104" s="155">
        <v>42</v>
      </c>
      <c r="F104" s="156">
        <f>'VV Drienerlo'!$D104*'VV Drienerlo'!$E104</f>
        <v>126</v>
      </c>
      <c r="G104" s="155" t="s">
        <v>1942</v>
      </c>
      <c r="H104" s="173" t="s">
        <v>603</v>
      </c>
      <c r="I104" s="173"/>
      <c r="J104" s="174"/>
      <c r="K104" s="233"/>
      <c r="L104" s="233"/>
      <c r="M104" s="233"/>
      <c r="N104" s="294"/>
      <c r="O104" s="725"/>
      <c r="P104" s="699"/>
      <c r="Q104" s="17"/>
      <c r="R104" s="17"/>
      <c r="S104" s="17"/>
      <c r="T104" s="17"/>
      <c r="U104" s="17"/>
      <c r="V104" s="17"/>
      <c r="W104" s="17"/>
      <c r="X104" s="17"/>
      <c r="Y104" s="17"/>
      <c r="Z104" s="17"/>
      <c r="AA104" s="17"/>
    </row>
    <row r="105" spans="1:30" ht="15.75" customHeight="1">
      <c r="A105" s="147" t="s">
        <v>970</v>
      </c>
      <c r="B105" s="147" t="s">
        <v>63</v>
      </c>
      <c r="C105" s="147" t="s">
        <v>397</v>
      </c>
      <c r="D105" s="154">
        <v>3</v>
      </c>
      <c r="E105" s="155">
        <v>42</v>
      </c>
      <c r="F105" s="156">
        <f>'VV Drienerlo'!$D105*'VV Drienerlo'!$E105</f>
        <v>126</v>
      </c>
      <c r="G105" s="155" t="s">
        <v>1943</v>
      </c>
      <c r="H105" s="173" t="s">
        <v>603</v>
      </c>
      <c r="I105" s="173" t="s">
        <v>1949</v>
      </c>
      <c r="J105" s="174"/>
      <c r="K105" s="233"/>
      <c r="L105" s="233"/>
      <c r="M105" s="233"/>
      <c r="N105" s="294"/>
      <c r="O105" s="725"/>
      <c r="P105" s="699"/>
      <c r="Q105" s="17"/>
      <c r="R105" s="17"/>
      <c r="S105" s="17"/>
      <c r="T105" s="17"/>
      <c r="U105" s="17"/>
      <c r="V105" s="17"/>
      <c r="W105" s="17"/>
      <c r="X105" s="17"/>
      <c r="Y105" s="17"/>
      <c r="Z105" s="17"/>
      <c r="AA105" s="17"/>
    </row>
    <row r="106" spans="1:30" ht="15.75" customHeight="1">
      <c r="A106" s="147" t="s">
        <v>1950</v>
      </c>
      <c r="B106" s="147" t="s">
        <v>63</v>
      </c>
      <c r="C106" s="147" t="s">
        <v>397</v>
      </c>
      <c r="D106" s="154">
        <v>1.5</v>
      </c>
      <c r="E106" s="155">
        <v>26</v>
      </c>
      <c r="F106" s="156">
        <f>'VV Drienerlo'!$D106*'VV Drienerlo'!$E106</f>
        <v>39</v>
      </c>
      <c r="G106" s="155">
        <v>0</v>
      </c>
      <c r="H106" s="173" t="s">
        <v>603</v>
      </c>
      <c r="I106" s="173"/>
      <c r="J106" s="174"/>
      <c r="K106" s="233"/>
      <c r="L106" s="233"/>
      <c r="M106" s="233"/>
      <c r="N106" s="294"/>
      <c r="O106" s="725"/>
      <c r="P106" s="699"/>
      <c r="Q106" s="17"/>
      <c r="R106" s="17"/>
      <c r="S106" s="17"/>
      <c r="T106" s="17"/>
      <c r="U106" s="17"/>
      <c r="V106" s="17"/>
      <c r="W106" s="17"/>
      <c r="X106" s="17"/>
      <c r="Y106" s="17"/>
      <c r="Z106" s="17"/>
      <c r="AA106" s="17"/>
    </row>
    <row r="107" spans="1:30" ht="15.75" customHeight="1">
      <c r="A107" s="147" t="s">
        <v>1951</v>
      </c>
      <c r="B107" s="147" t="s">
        <v>63</v>
      </c>
      <c r="C107" s="147" t="s">
        <v>398</v>
      </c>
      <c r="D107" s="154">
        <v>1.5</v>
      </c>
      <c r="E107" s="155">
        <v>26</v>
      </c>
      <c r="F107" s="156">
        <f>'VV Drienerlo'!$D107*'VV Drienerlo'!$E107</f>
        <v>39</v>
      </c>
      <c r="G107" s="155">
        <v>0</v>
      </c>
      <c r="H107" s="173" t="s">
        <v>603</v>
      </c>
      <c r="I107" s="173"/>
      <c r="J107" s="174"/>
      <c r="K107" s="233"/>
      <c r="L107" s="233"/>
      <c r="M107" s="233"/>
      <c r="N107" s="294"/>
      <c r="O107" s="725"/>
      <c r="P107" s="699"/>
      <c r="Q107" s="17"/>
      <c r="R107" s="17"/>
      <c r="S107" s="17"/>
      <c r="T107" s="17"/>
      <c r="U107" s="17"/>
      <c r="V107" s="17"/>
      <c r="W107" s="17"/>
      <c r="X107" s="17"/>
      <c r="Y107" s="17"/>
      <c r="Z107" s="17"/>
      <c r="AA107" s="17"/>
    </row>
    <row r="108" spans="1:30" ht="15.75" customHeight="1">
      <c r="A108" s="147"/>
      <c r="B108" s="147"/>
      <c r="C108" s="147"/>
      <c r="D108" s="154"/>
      <c r="E108" s="155"/>
      <c r="F108" s="156">
        <f>'VV Drienerlo'!$D108*'VV Drienerlo'!$E108</f>
        <v>0</v>
      </c>
      <c r="G108" s="155"/>
      <c r="H108" s="173" t="s">
        <v>582</v>
      </c>
      <c r="I108" s="173"/>
      <c r="J108" s="174"/>
      <c r="K108" s="233"/>
      <c r="L108" s="233"/>
      <c r="M108" s="233"/>
      <c r="N108" s="294"/>
      <c r="O108" s="725"/>
      <c r="P108" s="699"/>
      <c r="Q108" s="17"/>
      <c r="R108" s="17"/>
      <c r="S108" s="17"/>
      <c r="T108" s="17"/>
      <c r="U108" s="17"/>
      <c r="V108" s="17"/>
      <c r="W108" s="17"/>
      <c r="X108" s="17"/>
      <c r="Y108" s="17"/>
      <c r="Z108" s="17"/>
      <c r="AA108" s="17"/>
    </row>
    <row r="109" spans="1:30" ht="15.75" customHeight="1">
      <c r="A109" s="147"/>
      <c r="B109" s="147"/>
      <c r="C109" s="147"/>
      <c r="D109" s="154"/>
      <c r="E109" s="155"/>
      <c r="F109" s="156">
        <f>'VV Drienerlo'!$D109*'VV Drienerlo'!$E109</f>
        <v>0</v>
      </c>
      <c r="G109" s="155"/>
      <c r="H109" s="173" t="str">
        <f>IF('VV Drienerlo'!$B109= "","-",IF('VV Drienerlo'!$B109= "External","Specify location tariff", "Campus buy-off"))</f>
        <v>-</v>
      </c>
      <c r="I109" s="173"/>
      <c r="J109" s="174"/>
      <c r="K109" s="233"/>
      <c r="L109" s="233"/>
      <c r="M109" s="233"/>
      <c r="N109" s="294"/>
      <c r="O109" s="725"/>
      <c r="P109" s="699"/>
      <c r="Q109" s="17"/>
      <c r="R109" s="17"/>
      <c r="S109" s="17"/>
      <c r="T109" s="17"/>
      <c r="U109" s="17"/>
      <c r="V109" s="17"/>
      <c r="W109" s="17"/>
      <c r="X109" s="17"/>
      <c r="Y109" s="17"/>
      <c r="Z109" s="17"/>
      <c r="AA109" s="17"/>
    </row>
    <row r="110" spans="1:30" ht="15.75" customHeight="1">
      <c r="A110" s="218"/>
      <c r="B110" s="147"/>
      <c r="C110" s="578"/>
      <c r="D110" s="579"/>
      <c r="E110" s="577"/>
      <c r="F110" s="582">
        <f>'VV Drienerlo'!$D110*'VV Drienerlo'!$E110</f>
        <v>0</v>
      </c>
      <c r="G110" s="577"/>
      <c r="H110" s="578" t="str">
        <f>IF('VV Drienerlo'!$B110= "","-",IF('VV Drienerlo'!$B110= "External","Specify location tariff", "Campus buy-off"))</f>
        <v>-</v>
      </c>
      <c r="I110" s="583"/>
      <c r="J110" s="296"/>
      <c r="K110" s="620"/>
      <c r="L110" s="620"/>
      <c r="M110" s="620"/>
      <c r="N110" s="295"/>
      <c r="O110" s="725"/>
      <c r="P110" s="699"/>
      <c r="Q110" s="17"/>
      <c r="R110" s="17"/>
      <c r="S110" s="17"/>
      <c r="T110" s="17"/>
      <c r="U110" s="17"/>
      <c r="V110" s="17"/>
      <c r="W110" s="17"/>
      <c r="X110" s="17"/>
      <c r="Y110" s="17"/>
      <c r="Z110" s="17"/>
      <c r="AA110" s="17"/>
    </row>
    <row r="111" spans="1:30" ht="15.75" customHeight="1">
      <c r="A111" s="16"/>
      <c r="B111" s="17"/>
      <c r="C111" s="17"/>
      <c r="D111" s="17"/>
      <c r="E111" s="17"/>
      <c r="F111" s="17"/>
      <c r="G111" s="17"/>
      <c r="H111" s="17"/>
      <c r="I111" s="17"/>
      <c r="J111" s="17"/>
      <c r="K111" s="17"/>
      <c r="L111" s="17"/>
      <c r="M111" s="17"/>
      <c r="N111" s="17"/>
      <c r="O111" s="17">
        <v>0</v>
      </c>
      <c r="P111" s="17"/>
      <c r="Q111" s="17"/>
      <c r="R111" s="17"/>
      <c r="S111" s="17"/>
      <c r="T111" s="17"/>
      <c r="U111" s="17"/>
      <c r="V111" s="17"/>
      <c r="W111" s="17"/>
      <c r="X111" s="17"/>
      <c r="Y111" s="17"/>
      <c r="Z111" s="17"/>
      <c r="AA111" s="17"/>
      <c r="AB111" s="17"/>
      <c r="AC111" s="17"/>
      <c r="AD111" s="17"/>
    </row>
    <row r="112" spans="1:30" ht="15.75" customHeight="1">
      <c r="A112" s="16"/>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560" t="s">
        <v>404</v>
      </c>
      <c r="B113" s="17"/>
      <c r="C113" s="180"/>
      <c r="D113" s="85"/>
      <c r="E113" s="85"/>
      <c r="F113" s="85"/>
      <c r="G113" s="85"/>
      <c r="H113" s="85"/>
      <c r="I113" s="85"/>
      <c r="J113" s="85"/>
      <c r="K113" s="85"/>
      <c r="L113" s="181"/>
      <c r="M113" s="169"/>
      <c r="N113" s="17"/>
      <c r="O113" s="17"/>
      <c r="P113" s="17"/>
      <c r="Q113" s="17"/>
      <c r="R113" s="17"/>
      <c r="S113" s="17"/>
      <c r="T113" s="17"/>
      <c r="U113" s="17"/>
      <c r="V113" s="17"/>
      <c r="W113" s="17"/>
      <c r="X113" s="17"/>
      <c r="Y113" s="17"/>
      <c r="Z113" s="17"/>
      <c r="AA113" s="17"/>
      <c r="AB113" s="17"/>
      <c r="AC113" s="17"/>
      <c r="AD113" s="17"/>
    </row>
    <row r="114" spans="1:30" ht="15" customHeight="1">
      <c r="A114" s="16" t="s">
        <v>405</v>
      </c>
      <c r="B114" s="16" t="s">
        <v>406</v>
      </c>
      <c r="C114" s="16" t="s">
        <v>407</v>
      </c>
      <c r="D114" s="16" t="s">
        <v>408</v>
      </c>
      <c r="E114" s="16" t="s">
        <v>409</v>
      </c>
      <c r="F114" s="16" t="s">
        <v>410</v>
      </c>
      <c r="G114" s="16" t="s">
        <v>389</v>
      </c>
      <c r="H114" s="714" t="s">
        <v>390</v>
      </c>
      <c r="I114" s="715"/>
      <c r="J114" s="307" t="s">
        <v>322</v>
      </c>
      <c r="K114" s="486"/>
      <c r="L114" s="17"/>
      <c r="M114" s="17"/>
      <c r="N114" s="17"/>
      <c r="O114" s="17"/>
      <c r="P114" s="163"/>
      <c r="Q114" s="16"/>
      <c r="R114" s="17"/>
      <c r="S114" s="182"/>
      <c r="T114" s="17"/>
      <c r="U114" s="17"/>
      <c r="V114" s="17"/>
      <c r="W114" s="20">
        <f>SUM(F115:F128)</f>
        <v>0</v>
      </c>
      <c r="X114" s="17"/>
      <c r="Y114" s="17"/>
      <c r="Z114" s="17"/>
      <c r="AA114" s="17"/>
      <c r="AB114" s="17"/>
    </row>
    <row r="115" spans="1:30" ht="14.25" customHeight="1">
      <c r="A115" s="17"/>
      <c r="B115" s="17"/>
      <c r="C115" s="189">
        <v>0</v>
      </c>
      <c r="D115" s="179"/>
      <c r="E115" s="151"/>
      <c r="F115" s="189">
        <v>0</v>
      </c>
      <c r="G115" s="179"/>
      <c r="H115" s="716"/>
      <c r="I115" s="699"/>
      <c r="J115" s="188" t="s">
        <v>413</v>
      </c>
      <c r="K115" s="487"/>
      <c r="L115" s="17"/>
      <c r="M115" s="17"/>
      <c r="N115" s="17"/>
      <c r="O115" s="17"/>
      <c r="P115" s="17"/>
      <c r="Q115" s="187"/>
      <c r="R115" s="17"/>
      <c r="S115" s="17"/>
      <c r="T115" s="17"/>
      <c r="U115" s="17"/>
      <c r="V115" s="17"/>
      <c r="W115" s="17"/>
      <c r="X115" s="17"/>
      <c r="Y115" s="17"/>
      <c r="Z115" s="17"/>
      <c r="AA115" s="17"/>
      <c r="AB115" s="17"/>
    </row>
    <row r="116" spans="1:30" ht="15.75" customHeight="1">
      <c r="A116" s="17"/>
      <c r="B116" s="17"/>
      <c r="C116" s="189">
        <v>0</v>
      </c>
      <c r="D116" s="179"/>
      <c r="E116" s="151"/>
      <c r="F116" s="189">
        <v>0</v>
      </c>
      <c r="G116" s="179"/>
      <c r="H116" s="699"/>
      <c r="I116" s="699"/>
      <c r="J116" s="488"/>
      <c r="K116" s="489"/>
      <c r="L116" s="17"/>
      <c r="M116" s="17"/>
      <c r="N116" s="17"/>
      <c r="O116" s="17"/>
      <c r="P116" s="17"/>
      <c r="Q116" s="17"/>
      <c r="R116" s="17"/>
      <c r="S116" s="17"/>
      <c r="T116" s="17"/>
      <c r="U116" s="17"/>
      <c r="V116" s="17"/>
      <c r="W116" s="17"/>
      <c r="X116" s="17"/>
      <c r="Y116" s="17"/>
      <c r="Z116" s="17"/>
      <c r="AA116" s="17"/>
      <c r="AB116" s="17"/>
    </row>
    <row r="117" spans="1:30" ht="15.75" customHeight="1">
      <c r="A117" s="17"/>
      <c r="B117" s="17"/>
      <c r="C117" s="189">
        <v>0</v>
      </c>
      <c r="D117" s="179"/>
      <c r="E117" s="151"/>
      <c r="F117" s="189">
        <v>0</v>
      </c>
      <c r="G117" s="179"/>
      <c r="H117" s="699"/>
      <c r="I117" s="699"/>
      <c r="J117" s="488"/>
      <c r="K117" s="489"/>
      <c r="L117" s="17"/>
      <c r="M117" s="17"/>
      <c r="N117" s="17"/>
      <c r="O117" s="17"/>
      <c r="P117" s="17"/>
      <c r="Q117" s="17"/>
      <c r="R117" s="17"/>
      <c r="S117" s="17"/>
      <c r="T117" s="17"/>
      <c r="U117" s="17"/>
      <c r="V117" s="17"/>
      <c r="W117" s="17"/>
      <c r="X117" s="17"/>
      <c r="Y117" s="17"/>
      <c r="Z117" s="17"/>
      <c r="AA117" s="17"/>
      <c r="AB117" s="17"/>
    </row>
    <row r="118" spans="1:30" ht="15.75" customHeight="1">
      <c r="A118" s="17"/>
      <c r="B118" s="17"/>
      <c r="C118" s="189">
        <v>0</v>
      </c>
      <c r="D118" s="179"/>
      <c r="E118" s="151"/>
      <c r="F118" s="189">
        <v>0</v>
      </c>
      <c r="G118" s="179"/>
      <c r="H118" s="699"/>
      <c r="I118" s="699"/>
      <c r="J118" s="488"/>
      <c r="K118" s="489"/>
      <c r="L118" s="17"/>
      <c r="M118" s="17"/>
      <c r="N118" s="17"/>
      <c r="O118" s="17"/>
      <c r="P118" s="17"/>
      <c r="Q118" s="17"/>
      <c r="R118" s="17"/>
      <c r="S118" s="17"/>
      <c r="T118" s="17"/>
      <c r="U118" s="17"/>
      <c r="V118" s="17"/>
      <c r="W118" s="17"/>
      <c r="X118" s="17"/>
      <c r="Y118" s="17"/>
      <c r="Z118" s="17"/>
      <c r="AA118" s="17"/>
      <c r="AB118" s="17"/>
    </row>
    <row r="119" spans="1:30" ht="15.75" customHeight="1">
      <c r="A119" s="17"/>
      <c r="B119" s="17"/>
      <c r="C119" s="189">
        <v>0</v>
      </c>
      <c r="D119" s="179"/>
      <c r="E119" s="151"/>
      <c r="F119" s="189">
        <v>0</v>
      </c>
      <c r="G119" s="179"/>
      <c r="H119" s="699"/>
      <c r="I119" s="699"/>
      <c r="J119" s="488"/>
      <c r="K119" s="489"/>
      <c r="L119" s="17"/>
      <c r="M119" s="17"/>
      <c r="N119" s="17"/>
      <c r="O119" s="17"/>
      <c r="P119" s="17"/>
      <c r="Q119" s="17"/>
      <c r="R119" s="17"/>
      <c r="S119" s="17"/>
      <c r="T119" s="17"/>
      <c r="U119" s="17"/>
      <c r="V119" s="17"/>
      <c r="W119" s="17"/>
      <c r="X119" s="17"/>
      <c r="Y119" s="17"/>
      <c r="Z119" s="17"/>
      <c r="AA119" s="17"/>
      <c r="AB119" s="17"/>
    </row>
    <row r="120" spans="1:30" ht="15.75" customHeight="1">
      <c r="A120" s="17"/>
      <c r="B120" s="17"/>
      <c r="C120" s="189">
        <v>0</v>
      </c>
      <c r="D120" s="179"/>
      <c r="E120" s="151"/>
      <c r="F120" s="189">
        <v>0</v>
      </c>
      <c r="G120" s="179"/>
      <c r="H120" s="699"/>
      <c r="I120" s="699"/>
      <c r="J120" s="488"/>
      <c r="K120" s="489"/>
      <c r="L120" s="17"/>
      <c r="M120" s="17"/>
      <c r="N120" s="17"/>
      <c r="O120" s="17"/>
      <c r="P120" s="17"/>
      <c r="Q120" s="17"/>
      <c r="R120" s="17"/>
      <c r="S120" s="17"/>
      <c r="T120" s="17"/>
      <c r="U120" s="17"/>
      <c r="V120" s="17"/>
      <c r="W120" s="17"/>
      <c r="X120" s="17"/>
      <c r="Y120" s="17"/>
      <c r="Z120" s="17"/>
      <c r="AA120" s="17"/>
      <c r="AB120" s="17"/>
    </row>
    <row r="121" spans="1:30" ht="15.75" customHeight="1">
      <c r="A121" s="17"/>
      <c r="B121" s="17"/>
      <c r="C121" s="189">
        <v>0</v>
      </c>
      <c r="D121" s="179"/>
      <c r="E121" s="151"/>
      <c r="F121" s="189">
        <v>0</v>
      </c>
      <c r="G121" s="179"/>
      <c r="H121" s="699"/>
      <c r="I121" s="699"/>
      <c r="J121" s="488"/>
      <c r="K121" s="489"/>
      <c r="L121" s="17"/>
      <c r="M121" s="17"/>
      <c r="N121" s="17"/>
      <c r="O121" s="17"/>
      <c r="P121" s="17"/>
      <c r="Q121" s="17"/>
      <c r="R121" s="17"/>
      <c r="S121" s="17"/>
      <c r="T121" s="17"/>
      <c r="U121" s="17"/>
      <c r="V121" s="17"/>
      <c r="W121" s="17"/>
      <c r="X121" s="17"/>
      <c r="Y121" s="17"/>
      <c r="Z121" s="17"/>
      <c r="AA121" s="17"/>
      <c r="AB121" s="17"/>
    </row>
    <row r="122" spans="1:30" ht="15.75" customHeight="1">
      <c r="A122" s="17"/>
      <c r="B122" s="17"/>
      <c r="C122" s="189">
        <v>0</v>
      </c>
      <c r="D122" s="179"/>
      <c r="E122" s="151"/>
      <c r="F122" s="189">
        <v>0</v>
      </c>
      <c r="G122" s="179"/>
      <c r="H122" s="699"/>
      <c r="I122" s="699"/>
      <c r="J122" s="488"/>
      <c r="K122" s="489"/>
      <c r="L122" s="17"/>
      <c r="M122" s="17"/>
      <c r="N122" s="17"/>
      <c r="O122" s="17"/>
      <c r="P122" s="17"/>
      <c r="Q122" s="17"/>
      <c r="R122" s="17"/>
      <c r="S122" s="17"/>
      <c r="T122" s="17"/>
      <c r="U122" s="17"/>
      <c r="V122" s="17"/>
      <c r="W122" s="17"/>
      <c r="X122" s="17"/>
      <c r="Y122" s="17"/>
      <c r="Z122" s="17"/>
      <c r="AA122" s="17"/>
      <c r="AB122" s="17"/>
    </row>
    <row r="123" spans="1:30" ht="15.75" customHeight="1">
      <c r="A123" s="17"/>
      <c r="B123" s="17"/>
      <c r="C123" s="189">
        <v>0</v>
      </c>
      <c r="D123" s="179"/>
      <c r="E123" s="151"/>
      <c r="F123" s="189">
        <v>0</v>
      </c>
      <c r="G123" s="179"/>
      <c r="H123" s="699"/>
      <c r="I123" s="699"/>
      <c r="J123" s="488"/>
      <c r="K123" s="489"/>
      <c r="L123" s="17"/>
      <c r="M123" s="17"/>
      <c r="N123" s="17"/>
      <c r="O123" s="17"/>
      <c r="P123" s="17"/>
      <c r="Q123" s="17"/>
      <c r="R123" s="17"/>
      <c r="S123" s="17"/>
      <c r="T123" s="17"/>
      <c r="U123" s="17"/>
      <c r="V123" s="17"/>
      <c r="W123" s="17"/>
      <c r="X123" s="17"/>
      <c r="Y123" s="17"/>
      <c r="Z123" s="17"/>
      <c r="AA123" s="17"/>
      <c r="AB123" s="17"/>
    </row>
    <row r="124" spans="1:30" ht="15.75" customHeight="1">
      <c r="A124" s="17"/>
      <c r="B124" s="17"/>
      <c r="C124" s="189">
        <v>0</v>
      </c>
      <c r="D124" s="179"/>
      <c r="E124" s="151"/>
      <c r="F124" s="189">
        <v>0</v>
      </c>
      <c r="G124" s="179"/>
      <c r="H124" s="699"/>
      <c r="I124" s="699"/>
      <c r="J124" s="488"/>
      <c r="K124" s="489"/>
      <c r="L124" s="17"/>
      <c r="M124" s="17"/>
      <c r="N124" s="17"/>
      <c r="O124" s="17"/>
      <c r="P124" s="17"/>
      <c r="Q124" s="17"/>
      <c r="R124" s="17"/>
      <c r="S124" s="17"/>
      <c r="T124" s="17"/>
      <c r="U124" s="17"/>
      <c r="V124" s="17"/>
      <c r="W124" s="17"/>
      <c r="X124" s="17"/>
      <c r="Y124" s="17"/>
      <c r="Z124" s="17"/>
      <c r="AA124" s="17"/>
      <c r="AB124" s="17"/>
    </row>
    <row r="125" spans="1:30" ht="15.75" customHeight="1">
      <c r="A125" s="17"/>
      <c r="B125" s="17"/>
      <c r="C125" s="189">
        <v>0</v>
      </c>
      <c r="D125" s="179"/>
      <c r="E125" s="151"/>
      <c r="F125" s="189">
        <v>0</v>
      </c>
      <c r="G125" s="179"/>
      <c r="H125" s="699"/>
      <c r="I125" s="699"/>
      <c r="J125" s="488"/>
      <c r="K125" s="489"/>
      <c r="L125" s="17"/>
      <c r="M125" s="17"/>
      <c r="N125" s="17"/>
      <c r="O125" s="17"/>
      <c r="P125" s="17"/>
      <c r="Q125" s="17"/>
      <c r="R125" s="17"/>
      <c r="S125" s="17"/>
      <c r="T125" s="17"/>
      <c r="U125" s="17"/>
      <c r="V125" s="17"/>
      <c r="W125" s="17"/>
      <c r="X125" s="17"/>
      <c r="Y125" s="17"/>
      <c r="Z125" s="17"/>
      <c r="AA125" s="17"/>
      <c r="AB125" s="17"/>
    </row>
    <row r="126" spans="1:30" ht="15.75" customHeight="1">
      <c r="A126" s="17"/>
      <c r="B126" s="17"/>
      <c r="C126" s="189">
        <v>0</v>
      </c>
      <c r="D126" s="179"/>
      <c r="E126" s="151"/>
      <c r="F126" s="189">
        <v>0</v>
      </c>
      <c r="G126" s="179"/>
      <c r="H126" s="699"/>
      <c r="I126" s="699"/>
      <c r="J126" s="488"/>
      <c r="K126" s="489"/>
      <c r="L126" s="17"/>
      <c r="M126" s="17"/>
      <c r="N126" s="17"/>
      <c r="O126" s="17"/>
      <c r="P126" s="17"/>
      <c r="Q126" s="17"/>
      <c r="R126" s="17"/>
      <c r="S126" s="17"/>
      <c r="T126" s="17"/>
      <c r="U126" s="17"/>
      <c r="V126" s="17"/>
      <c r="W126" s="17"/>
      <c r="X126" s="17"/>
      <c r="Y126" s="17"/>
      <c r="Z126" s="17"/>
      <c r="AA126" s="17"/>
      <c r="AB126" s="17"/>
    </row>
    <row r="127" spans="1:30" ht="15.75" customHeight="1">
      <c r="A127" s="17"/>
      <c r="B127" s="17"/>
      <c r="C127" s="189">
        <v>0</v>
      </c>
      <c r="D127" s="179"/>
      <c r="E127" s="151"/>
      <c r="F127" s="189">
        <v>0</v>
      </c>
      <c r="G127" s="179"/>
      <c r="H127" s="699"/>
      <c r="I127" s="699"/>
      <c r="J127" s="488"/>
      <c r="K127" s="489"/>
      <c r="L127" s="17"/>
      <c r="M127" s="17"/>
      <c r="N127" s="17"/>
      <c r="O127" s="17"/>
      <c r="P127" s="17"/>
      <c r="Q127" s="17"/>
      <c r="R127" s="17"/>
      <c r="S127" s="17"/>
      <c r="T127" s="17"/>
      <c r="U127" s="17"/>
      <c r="V127" s="17"/>
      <c r="W127" s="17"/>
      <c r="X127" s="17"/>
      <c r="Y127" s="17"/>
      <c r="Z127" s="17"/>
      <c r="AA127" s="17"/>
      <c r="AB127" s="17"/>
    </row>
    <row r="128" spans="1:30" ht="15.75" customHeight="1">
      <c r="A128" s="17"/>
      <c r="B128" s="17"/>
      <c r="C128" s="189">
        <v>0</v>
      </c>
      <c r="D128" s="179"/>
      <c r="E128" s="151"/>
      <c r="F128" s="189">
        <v>0</v>
      </c>
      <c r="G128" s="179"/>
      <c r="H128" s="717"/>
      <c r="I128" s="717"/>
      <c r="J128" s="490"/>
      <c r="K128" s="491"/>
      <c r="L128" s="17"/>
      <c r="M128" s="17"/>
      <c r="N128" s="17"/>
      <c r="O128" s="17"/>
      <c r="P128" s="17"/>
      <c r="Q128" s="17"/>
      <c r="R128" s="17"/>
      <c r="S128" s="17"/>
      <c r="T128" s="17"/>
      <c r="U128" s="17"/>
      <c r="V128" s="17"/>
      <c r="W128" s="17"/>
      <c r="X128" s="17"/>
      <c r="Y128" s="17"/>
      <c r="Z128" s="17"/>
      <c r="AA128" s="17"/>
      <c r="AB128" s="17"/>
    </row>
    <row r="129" spans="1:30" ht="15.75" customHeight="1">
      <c r="A129" s="16"/>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ht="15.75" customHeight="1">
      <c r="A130" s="16"/>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row>
    <row r="131" spans="1:30" ht="15.75" customHeight="1">
      <c r="A131" s="16"/>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17"/>
      <c r="B138" s="711"/>
      <c r="C138" s="699"/>
      <c r="D138" s="699"/>
      <c r="E138" s="699"/>
      <c r="F138" s="699"/>
      <c r="G138" s="699"/>
      <c r="H138" s="699"/>
      <c r="I138" s="17"/>
      <c r="J138" s="17"/>
      <c r="K138" s="17"/>
      <c r="L138" s="17"/>
      <c r="M138" s="17"/>
      <c r="N138" s="17"/>
      <c r="O138" s="17"/>
      <c r="P138" s="711"/>
      <c r="Q138" s="699"/>
      <c r="R138" s="699"/>
      <c r="S138" s="17"/>
      <c r="T138" s="17"/>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17"/>
      <c r="N139" s="17"/>
      <c r="O139" s="17"/>
      <c r="P139" s="711"/>
      <c r="Q139" s="699"/>
      <c r="R139" s="699"/>
      <c r="S139" s="17"/>
      <c r="T139" s="17"/>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17"/>
      <c r="N140" s="17"/>
      <c r="O140" s="17"/>
      <c r="P140" s="711"/>
      <c r="Q140" s="699"/>
      <c r="R140" s="699"/>
      <c r="S140" s="17"/>
      <c r="T140" s="17"/>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17"/>
      <c r="N141" s="17"/>
      <c r="O141" s="17"/>
      <c r="P141" s="711"/>
      <c r="Q141" s="699"/>
      <c r="R141" s="699"/>
      <c r="S141" s="17"/>
      <c r="T141" s="17"/>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17"/>
      <c r="N142" s="17"/>
      <c r="O142" s="17"/>
      <c r="P142" s="711"/>
      <c r="Q142" s="699"/>
      <c r="R142" s="699"/>
      <c r="S142" s="17"/>
      <c r="T142" s="17"/>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17"/>
      <c r="N143" s="17"/>
      <c r="O143" s="17"/>
      <c r="P143" s="711"/>
      <c r="Q143" s="699"/>
      <c r="R143" s="699"/>
      <c r="S143" s="17"/>
      <c r="T143" s="17"/>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17"/>
      <c r="N144" s="17"/>
      <c r="O144" s="17"/>
      <c r="P144" s="711"/>
      <c r="Q144" s="699"/>
      <c r="R144" s="699"/>
      <c r="S144" s="17"/>
      <c r="T144" s="17"/>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711"/>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711"/>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711"/>
      <c r="N161" s="699"/>
      <c r="O161" s="699"/>
      <c r="P161" s="711"/>
      <c r="Q161" s="699"/>
      <c r="R161" s="699"/>
      <c r="S161" s="699"/>
      <c r="T161" s="699"/>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711"/>
      <c r="N162" s="699"/>
      <c r="O162" s="699"/>
      <c r="P162" s="711"/>
      <c r="Q162" s="699"/>
      <c r="R162" s="699"/>
      <c r="S162" s="699"/>
      <c r="T162" s="699"/>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711"/>
      <c r="N171" s="699"/>
      <c r="O171" s="699"/>
      <c r="P171" s="699"/>
      <c r="Q171" s="699"/>
      <c r="R171" s="699"/>
      <c r="S171" s="699"/>
      <c r="T171" s="699"/>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711"/>
      <c r="N172" s="699"/>
      <c r="O172" s="699"/>
      <c r="P172" s="699"/>
      <c r="Q172" s="699"/>
      <c r="R172" s="699"/>
      <c r="S172" s="699"/>
      <c r="T172" s="699"/>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711"/>
      <c r="N173" s="699"/>
      <c r="O173" s="699"/>
      <c r="P173" s="699"/>
      <c r="Q173" s="699"/>
      <c r="R173" s="699"/>
      <c r="S173" s="699"/>
      <c r="T173" s="699"/>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711"/>
      <c r="C178" s="699"/>
      <c r="D178" s="17"/>
      <c r="E178" s="17"/>
      <c r="F178" s="17"/>
      <c r="G178" s="17"/>
      <c r="H178" s="17"/>
      <c r="I178" s="17"/>
      <c r="J178" s="17"/>
      <c r="K178" s="17"/>
      <c r="L178" s="17"/>
      <c r="M178" s="711"/>
      <c r="N178" s="699"/>
      <c r="O178" s="699"/>
      <c r="P178" s="711"/>
      <c r="Q178" s="699"/>
      <c r="R178" s="699"/>
      <c r="S178" s="699"/>
      <c r="T178" s="699"/>
      <c r="U178" s="17"/>
      <c r="V178" s="17"/>
      <c r="W178" s="17"/>
      <c r="X178" s="17"/>
      <c r="Y178" s="17"/>
      <c r="Z178" s="17"/>
      <c r="AA178" s="17"/>
      <c r="AB178" s="17"/>
      <c r="AC178" s="17"/>
      <c r="AD178" s="17"/>
    </row>
    <row r="179" spans="1:30" ht="15.75" customHeight="1">
      <c r="A179" s="17"/>
      <c r="B179" s="711"/>
      <c r="C179" s="699"/>
      <c r="D179" s="17"/>
      <c r="E179" s="17"/>
      <c r="F179" s="17"/>
      <c r="G179" s="17"/>
      <c r="H179" s="17"/>
      <c r="I179" s="17"/>
      <c r="J179" s="17"/>
      <c r="K179" s="17"/>
      <c r="L179" s="17"/>
      <c r="M179" s="711"/>
      <c r="N179" s="699"/>
      <c r="O179" s="699"/>
      <c r="P179" s="711"/>
      <c r="Q179" s="699"/>
      <c r="R179" s="699"/>
      <c r="S179" s="699"/>
      <c r="T179" s="699"/>
      <c r="U179" s="17"/>
      <c r="V179" s="17"/>
      <c r="W179" s="17"/>
      <c r="X179" s="17"/>
      <c r="Y179" s="17"/>
      <c r="Z179" s="17"/>
      <c r="AA179" s="17"/>
      <c r="AB179" s="17"/>
      <c r="AC179" s="17"/>
      <c r="AD179" s="17"/>
    </row>
    <row r="180" spans="1:30" ht="15.75" customHeight="1">
      <c r="A180" s="17"/>
      <c r="B180" s="711"/>
      <c r="C180" s="699"/>
      <c r="D180" s="17"/>
      <c r="E180" s="17"/>
      <c r="F180" s="17"/>
      <c r="G180" s="17"/>
      <c r="H180" s="17"/>
      <c r="I180" s="17"/>
      <c r="J180" s="17"/>
      <c r="K180" s="17"/>
      <c r="L180" s="17"/>
      <c r="M180" s="711"/>
      <c r="N180" s="699"/>
      <c r="O180" s="699"/>
      <c r="P180" s="699"/>
      <c r="Q180" s="699"/>
      <c r="R180" s="699"/>
      <c r="S180" s="699"/>
      <c r="T180" s="699"/>
      <c r="U180" s="17"/>
      <c r="V180" s="17"/>
      <c r="W180" s="17"/>
      <c r="X180" s="17"/>
      <c r="Y180" s="17"/>
      <c r="Z180" s="17"/>
      <c r="AA180" s="17"/>
      <c r="AB180" s="17"/>
      <c r="AC180" s="17"/>
      <c r="AD180" s="17"/>
    </row>
    <row r="181" spans="1:30" ht="15.75" customHeight="1">
      <c r="A181" s="17"/>
      <c r="B181" s="711"/>
      <c r="C181" s="699"/>
      <c r="D181" s="17"/>
      <c r="E181" s="17"/>
      <c r="F181" s="17"/>
      <c r="G181" s="17"/>
      <c r="H181" s="17"/>
      <c r="I181" s="17"/>
      <c r="J181" s="17"/>
      <c r="K181" s="17"/>
      <c r="L181" s="17"/>
      <c r="M181" s="711"/>
      <c r="N181" s="699"/>
      <c r="O181" s="699"/>
      <c r="P181" s="699"/>
      <c r="Q181" s="699"/>
      <c r="R181" s="699"/>
      <c r="S181" s="699"/>
      <c r="T181" s="699"/>
      <c r="U181" s="17"/>
      <c r="V181" s="17"/>
      <c r="W181" s="17"/>
      <c r="X181" s="17"/>
      <c r="Y181" s="17"/>
      <c r="Z181" s="17"/>
      <c r="AA181" s="17"/>
      <c r="AB181" s="17"/>
      <c r="AC181" s="17"/>
      <c r="AD181" s="17"/>
    </row>
    <row r="182" spans="1:30" ht="15.75" customHeight="1">
      <c r="A182" s="17"/>
      <c r="B182" s="711"/>
      <c r="C182" s="699"/>
      <c r="D182" s="17"/>
      <c r="E182" s="17"/>
      <c r="F182" s="17"/>
      <c r="G182" s="17"/>
      <c r="H182" s="17"/>
      <c r="I182" s="17"/>
      <c r="J182" s="17"/>
      <c r="K182" s="17"/>
      <c r="L182" s="17"/>
      <c r="M182" s="711"/>
      <c r="N182" s="699"/>
      <c r="O182" s="699"/>
      <c r="P182" s="699"/>
      <c r="Q182" s="699"/>
      <c r="R182" s="699"/>
      <c r="S182" s="699"/>
      <c r="T182" s="699"/>
      <c r="U182" s="17"/>
      <c r="V182" s="17"/>
      <c r="W182" s="17"/>
      <c r="X182" s="17"/>
      <c r="Y182" s="17"/>
      <c r="Z182" s="17"/>
      <c r="AA182" s="17"/>
      <c r="AB182" s="17"/>
      <c r="AC182" s="17"/>
      <c r="AD182" s="17"/>
    </row>
    <row r="183" spans="1:30" ht="15.75" customHeight="1">
      <c r="A183" s="17"/>
      <c r="B183" s="711"/>
      <c r="C183" s="699"/>
      <c r="D183" s="17"/>
      <c r="E183" s="17"/>
      <c r="F183" s="17"/>
      <c r="G183" s="17"/>
      <c r="H183" s="17"/>
      <c r="I183" s="17"/>
      <c r="J183" s="17"/>
      <c r="K183" s="17"/>
      <c r="L183" s="17"/>
      <c r="M183" s="711"/>
      <c r="N183" s="699"/>
      <c r="O183" s="699"/>
      <c r="P183" s="699"/>
      <c r="Q183" s="699"/>
      <c r="R183" s="699"/>
      <c r="S183" s="699"/>
      <c r="T183" s="699"/>
      <c r="U183" s="17"/>
      <c r="V183" s="17"/>
      <c r="W183" s="17"/>
      <c r="X183" s="17"/>
      <c r="Y183" s="17"/>
      <c r="Z183" s="17"/>
      <c r="AA183" s="17"/>
      <c r="AB183" s="17"/>
      <c r="AC183" s="17"/>
      <c r="AD183" s="17"/>
    </row>
    <row r="184" spans="1:30" ht="15.75" customHeight="1">
      <c r="A184" s="17"/>
      <c r="B184" s="711"/>
      <c r="C184" s="699"/>
      <c r="D184" s="17"/>
      <c r="E184" s="17"/>
      <c r="F184" s="17"/>
      <c r="G184" s="17"/>
      <c r="H184" s="17"/>
      <c r="I184" s="17"/>
      <c r="J184" s="17"/>
      <c r="K184" s="17"/>
      <c r="L184" s="17"/>
      <c r="M184" s="711"/>
      <c r="N184" s="699"/>
      <c r="O184" s="699"/>
      <c r="P184" s="699"/>
      <c r="Q184" s="699"/>
      <c r="R184" s="699"/>
      <c r="S184" s="699"/>
      <c r="T184" s="699"/>
      <c r="U184" s="17"/>
      <c r="V184" s="17"/>
      <c r="W184" s="17"/>
      <c r="X184" s="17"/>
      <c r="Y184" s="17"/>
      <c r="Z184" s="17"/>
      <c r="AA184" s="17"/>
      <c r="AB184" s="17"/>
      <c r="AC184" s="17"/>
      <c r="AD184" s="17"/>
    </row>
    <row r="185" spans="1:30" ht="15.75" customHeight="1">
      <c r="A185" s="17"/>
      <c r="B185" s="711"/>
      <c r="C185" s="699"/>
      <c r="D185" s="17"/>
      <c r="E185" s="17"/>
      <c r="F185" s="17"/>
      <c r="G185" s="17"/>
      <c r="H185" s="17"/>
      <c r="I185" s="17"/>
      <c r="J185" s="17"/>
      <c r="K185" s="17"/>
      <c r="L185" s="17"/>
      <c r="M185" s="711"/>
      <c r="N185" s="699"/>
      <c r="O185" s="699"/>
      <c r="P185" s="699"/>
      <c r="Q185" s="699"/>
      <c r="R185" s="699"/>
      <c r="S185" s="699"/>
      <c r="T185" s="699"/>
      <c r="U185" s="17"/>
      <c r="V185" s="17"/>
      <c r="W185" s="17"/>
      <c r="X185" s="17"/>
      <c r="Y185" s="17"/>
      <c r="Z185" s="17"/>
      <c r="AA185" s="17"/>
      <c r="AB185" s="17"/>
      <c r="AC185" s="17"/>
      <c r="AD185" s="17"/>
    </row>
    <row r="186" spans="1:30" ht="15.75" customHeight="1">
      <c r="A186" s="17"/>
      <c r="B186" s="711"/>
      <c r="C186" s="699"/>
      <c r="D186" s="17"/>
      <c r="E186" s="17"/>
      <c r="F186" s="17"/>
      <c r="G186" s="17"/>
      <c r="H186" s="17"/>
      <c r="I186" s="17"/>
      <c r="J186" s="17"/>
      <c r="K186" s="17"/>
      <c r="L186" s="17"/>
      <c r="M186" s="711"/>
      <c r="N186" s="699"/>
      <c r="O186" s="699"/>
      <c r="P186" s="699"/>
      <c r="Q186" s="699"/>
      <c r="R186" s="699"/>
      <c r="S186" s="699"/>
      <c r="T186" s="699"/>
      <c r="U186" s="17"/>
      <c r="V186" s="17"/>
      <c r="W186" s="17"/>
      <c r="X186" s="17"/>
      <c r="Y186" s="17"/>
      <c r="Z186" s="17"/>
      <c r="AA186" s="17"/>
      <c r="AB186" s="17"/>
      <c r="AC186" s="17"/>
      <c r="AD186" s="17"/>
    </row>
    <row r="187" spans="1:30" ht="15.75" customHeight="1">
      <c r="A187" s="17"/>
      <c r="B187" s="711"/>
      <c r="C187" s="699"/>
      <c r="D187" s="17"/>
      <c r="E187" s="17"/>
      <c r="F187" s="17"/>
      <c r="G187" s="17"/>
      <c r="H187" s="17"/>
      <c r="I187" s="17"/>
      <c r="J187" s="17"/>
      <c r="K187" s="17"/>
      <c r="L187" s="17"/>
      <c r="M187" s="711"/>
      <c r="N187" s="699"/>
      <c r="O187" s="699"/>
      <c r="P187" s="699"/>
      <c r="Q187" s="699"/>
      <c r="R187" s="699"/>
      <c r="S187" s="699"/>
      <c r="T187" s="699"/>
      <c r="U187" s="17"/>
      <c r="V187" s="17"/>
      <c r="W187" s="17"/>
      <c r="X187" s="17"/>
      <c r="Y187" s="17"/>
      <c r="Z187" s="17"/>
      <c r="AA187" s="17"/>
      <c r="AB187" s="17"/>
      <c r="AC187" s="17"/>
      <c r="AD187" s="17"/>
    </row>
    <row r="188" spans="1:30" ht="15.75" customHeight="1">
      <c r="A188" s="17"/>
      <c r="B188" s="711"/>
      <c r="C188" s="699"/>
      <c r="D188" s="17"/>
      <c r="E188" s="17"/>
      <c r="F188" s="17"/>
      <c r="G188" s="17"/>
      <c r="H188" s="17"/>
      <c r="I188" s="17"/>
      <c r="J188" s="17"/>
      <c r="K188" s="17"/>
      <c r="L188" s="17"/>
      <c r="M188" s="711"/>
      <c r="N188" s="699"/>
      <c r="O188" s="699"/>
      <c r="P188" s="699"/>
      <c r="Q188" s="699"/>
      <c r="R188" s="699"/>
      <c r="S188" s="699"/>
      <c r="T188" s="699"/>
      <c r="U188" s="17"/>
      <c r="V188" s="17"/>
      <c r="W188" s="17"/>
      <c r="X188" s="17"/>
      <c r="Y188" s="17"/>
      <c r="Z188" s="17"/>
      <c r="AA188" s="17"/>
      <c r="AB188" s="17"/>
      <c r="AC188" s="17"/>
      <c r="AD188" s="17"/>
    </row>
    <row r="189" spans="1:30" ht="15.75" customHeight="1">
      <c r="A189" s="17"/>
      <c r="B189" s="711"/>
      <c r="C189" s="699"/>
      <c r="D189" s="17"/>
      <c r="E189" s="17"/>
      <c r="F189" s="17"/>
      <c r="G189" s="17"/>
      <c r="H189" s="17"/>
      <c r="I189" s="17"/>
      <c r="J189" s="17"/>
      <c r="K189" s="17"/>
      <c r="L189" s="17"/>
      <c r="M189" s="711"/>
      <c r="N189" s="699"/>
      <c r="O189" s="699"/>
      <c r="P189" s="699"/>
      <c r="Q189" s="699"/>
      <c r="R189" s="699"/>
      <c r="S189" s="699"/>
      <c r="T189" s="699"/>
      <c r="U189" s="17"/>
      <c r="V189" s="17"/>
      <c r="W189" s="17"/>
      <c r="X189" s="17"/>
      <c r="Y189" s="17"/>
      <c r="Z189" s="17"/>
      <c r="AA189" s="17"/>
      <c r="AB189" s="17"/>
      <c r="AC189" s="17"/>
      <c r="AD189" s="17"/>
    </row>
    <row r="190" spans="1:30" ht="15.75" customHeight="1">
      <c r="A190" s="17"/>
      <c r="B190" s="711"/>
      <c r="C190" s="699"/>
      <c r="D190" s="17"/>
      <c r="E190" s="17"/>
      <c r="F190" s="17"/>
      <c r="G190" s="17"/>
      <c r="H190" s="17"/>
      <c r="I190" s="17"/>
      <c r="J190" s="17"/>
      <c r="K190" s="17"/>
      <c r="L190" s="17"/>
      <c r="M190" s="711"/>
      <c r="N190" s="699"/>
      <c r="O190" s="699"/>
      <c r="P190" s="699"/>
      <c r="Q190" s="699"/>
      <c r="R190" s="699"/>
      <c r="S190" s="699"/>
      <c r="T190" s="699"/>
      <c r="U190" s="17"/>
      <c r="V190" s="17"/>
      <c r="W190" s="17"/>
      <c r="X190" s="17"/>
      <c r="Y190" s="17"/>
      <c r="Z190" s="17"/>
      <c r="AA190" s="17"/>
      <c r="AB190" s="17"/>
      <c r="AC190" s="17"/>
      <c r="AD190" s="17"/>
    </row>
    <row r="191" spans="1:30" ht="15.75" customHeight="1">
      <c r="A191" s="17"/>
      <c r="B191" s="711"/>
      <c r="C191" s="699"/>
      <c r="D191" s="17"/>
      <c r="E191" s="17"/>
      <c r="F191" s="17"/>
      <c r="G191" s="17"/>
      <c r="H191" s="17"/>
      <c r="I191" s="17"/>
      <c r="J191" s="17"/>
      <c r="K191" s="17"/>
      <c r="L191" s="17"/>
      <c r="M191" s="711"/>
      <c r="N191" s="699"/>
      <c r="O191" s="699"/>
      <c r="P191" s="699"/>
      <c r="Q191" s="699"/>
      <c r="R191" s="699"/>
      <c r="S191" s="699"/>
      <c r="T191" s="699"/>
      <c r="U191" s="17"/>
      <c r="V191" s="17"/>
      <c r="W191" s="17"/>
      <c r="X191" s="17"/>
      <c r="Y191" s="17"/>
      <c r="Z191" s="17"/>
      <c r="AA191" s="17"/>
      <c r="AB191" s="17"/>
      <c r="AC191" s="17"/>
      <c r="AD191" s="17"/>
    </row>
    <row r="192" spans="1:30" ht="15.75" customHeight="1">
      <c r="A192" s="17"/>
      <c r="B192" s="711"/>
      <c r="C192" s="699"/>
      <c r="D192" s="17"/>
      <c r="E192" s="17"/>
      <c r="F192" s="17"/>
      <c r="G192" s="17"/>
      <c r="H192" s="17"/>
      <c r="I192" s="17"/>
      <c r="J192" s="17"/>
      <c r="K192" s="17"/>
      <c r="L192" s="17"/>
      <c r="M192" s="711"/>
      <c r="N192" s="699"/>
      <c r="O192" s="699"/>
      <c r="P192" s="699"/>
      <c r="Q192" s="699"/>
      <c r="R192" s="699"/>
      <c r="S192" s="699"/>
      <c r="T192" s="699"/>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row>
    <row r="325" spans="1:30"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row>
    <row r="326" spans="1:30"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row>
    <row r="327" spans="1:30"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row>
    <row r="328" spans="1:30"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row>
    <row r="329" spans="1:30" ht="15.75" customHeight="1"/>
    <row r="330" spans="1:30" ht="15.75" customHeight="1"/>
    <row r="331" spans="1:30" ht="15.75" customHeight="1"/>
    <row r="332" spans="1:30" ht="15.75" customHeight="1"/>
    <row r="333" spans="1:30" ht="15.75" customHeight="1"/>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92">
    <mergeCell ref="M173:O173"/>
    <mergeCell ref="M174:O174"/>
    <mergeCell ref="M175:O175"/>
    <mergeCell ref="M178:O178"/>
    <mergeCell ref="M161:O161"/>
    <mergeCell ref="M162:O162"/>
    <mergeCell ref="M163:O163"/>
    <mergeCell ref="M164:O164"/>
    <mergeCell ref="M165:O165"/>
    <mergeCell ref="M170:O170"/>
    <mergeCell ref="M171:O171"/>
    <mergeCell ref="M172:O172"/>
    <mergeCell ref="M166:O166"/>
    <mergeCell ref="M167:O167"/>
    <mergeCell ref="M168:O168"/>
    <mergeCell ref="M169:O169"/>
    <mergeCell ref="P179:T192"/>
    <mergeCell ref="M180:O180"/>
    <mergeCell ref="M181:O181"/>
    <mergeCell ref="M182:O182"/>
    <mergeCell ref="M183:O183"/>
    <mergeCell ref="M192:O192"/>
    <mergeCell ref="M187:O187"/>
    <mergeCell ref="M188:O188"/>
    <mergeCell ref="M189:O189"/>
    <mergeCell ref="M190:O190"/>
    <mergeCell ref="M191:O191"/>
    <mergeCell ref="M184:O184"/>
    <mergeCell ref="M185:O185"/>
    <mergeCell ref="M186:O186"/>
    <mergeCell ref="B191:C191"/>
    <mergeCell ref="B192:C192"/>
    <mergeCell ref="B184:C184"/>
    <mergeCell ref="B185:C185"/>
    <mergeCell ref="B186:C186"/>
    <mergeCell ref="B187:C187"/>
    <mergeCell ref="B188:C188"/>
    <mergeCell ref="B189:C189"/>
    <mergeCell ref="B190:C190"/>
    <mergeCell ref="A1:C1"/>
    <mergeCell ref="E1:H1"/>
    <mergeCell ref="D7:I7"/>
    <mergeCell ref="D8:I8"/>
    <mergeCell ref="A27:F27"/>
    <mergeCell ref="A28:F28"/>
    <mergeCell ref="A29:F29"/>
    <mergeCell ref="A30:F30"/>
    <mergeCell ref="A31:F31"/>
    <mergeCell ref="A33:F33"/>
    <mergeCell ref="H36:J36"/>
    <mergeCell ref="H37:J49"/>
    <mergeCell ref="I52:K52"/>
    <mergeCell ref="I53:K57"/>
    <mergeCell ref="K61:M61"/>
    <mergeCell ref="K62:M90"/>
    <mergeCell ref="O95:P95"/>
    <mergeCell ref="O96:P110"/>
    <mergeCell ref="H114:I114"/>
    <mergeCell ref="H115:I128"/>
    <mergeCell ref="B138:H138"/>
    <mergeCell ref="M146:O146"/>
    <mergeCell ref="P146:T146"/>
    <mergeCell ref="M147:O147"/>
    <mergeCell ref="M148:O148"/>
    <mergeCell ref="M149:O149"/>
    <mergeCell ref="M150:O150"/>
    <mergeCell ref="M151:O151"/>
    <mergeCell ref="P147:T158"/>
    <mergeCell ref="P161:T161"/>
    <mergeCell ref="M157:O157"/>
    <mergeCell ref="M158:O158"/>
    <mergeCell ref="M152:O152"/>
    <mergeCell ref="M153:O153"/>
    <mergeCell ref="M154:O154"/>
    <mergeCell ref="M155:O155"/>
    <mergeCell ref="M156:O156"/>
    <mergeCell ref="P162:T175"/>
    <mergeCell ref="P178:T178"/>
    <mergeCell ref="P138:R138"/>
    <mergeCell ref="P139:R139"/>
    <mergeCell ref="P140:R140"/>
    <mergeCell ref="P141:R141"/>
    <mergeCell ref="P142:R142"/>
    <mergeCell ref="P143:R143"/>
    <mergeCell ref="P144:R144"/>
    <mergeCell ref="B182:C182"/>
    <mergeCell ref="B183:C183"/>
    <mergeCell ref="B178:C178"/>
    <mergeCell ref="B179:C179"/>
    <mergeCell ref="M179:O179"/>
    <mergeCell ref="B180:C180"/>
    <mergeCell ref="B181:C181"/>
  </mergeCells>
  <conditionalFormatting sqref="I62:I83 I87:I89">
    <cfRule type="containsText" dxfId="2" priority="1" operator="containsText" text="5">
      <formula>NOT(ISERROR(SEARCH(("5"),(I62))))</formula>
    </cfRule>
    <cfRule type="containsText" dxfId="1" priority="2" operator="containsText" text="42">
      <formula>NOT(ISERROR(SEARCH(("42"),(I62))))</formula>
    </cfRule>
    <cfRule type="containsText" dxfId="0" priority="3" operator="containsText" text="Please fill in">
      <formula>NOT(ISERROR(SEARCH(("Please fill in"),(I62))))</formula>
    </cfRule>
  </conditionalFormatting>
  <dataValidations count="4">
    <dataValidation type="list" allowBlank="1" showErrorMessage="1" sqref="B96:B110" xr:uid="{00000000-0002-0000-2500-000000000000}">
      <formula1>'VV Drienerlo'!LocationNames</formula1>
    </dataValidation>
    <dataValidation type="list" allowBlank="1" showErrorMessage="1" sqref="B9" xr:uid="{00000000-0002-0000-2500-000002000000}">
      <formula1>"yes,no"</formula1>
    </dataValidation>
    <dataValidation type="list" allowBlank="1" sqref="G53:G57" xr:uid="{00000000-0002-0000-2500-000003000000}">
      <formula1>"yes,no"</formula1>
    </dataValidation>
    <dataValidation type="list" allowBlank="1" showErrorMessage="1" sqref="D53:D57 H62:H92" xr:uid="{00000000-0002-0000-2500-000004000000}">
      <formula1>'VV Drienerlo'!TypesOfTrainers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500-000001000000}">
          <x14:formula1>
            <xm:f>Constants!$H$6:$H$12</xm:f>
          </x14:formula1>
          <xm:sqref>B62:B92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06"/>
  <sheetViews>
    <sheetView topLeftCell="A31" workbookViewId="0">
      <selection activeCell="F46" sqref="F46"/>
    </sheetView>
  </sheetViews>
  <sheetFormatPr defaultColWidth="12.59765625" defaultRowHeight="15" customHeight="1"/>
  <cols>
    <col min="1" max="1" width="8.8984375" customWidth="1"/>
    <col min="2" max="2" width="14.3984375" customWidth="1"/>
    <col min="3" max="3" width="14.19921875" customWidth="1"/>
    <col min="4" max="4" width="23.59765625" customWidth="1"/>
    <col min="5" max="5" width="28" customWidth="1"/>
    <col min="6" max="6" width="53.8984375" customWidth="1"/>
    <col min="7" max="26" width="8.59765625" customWidth="1"/>
  </cols>
  <sheetData>
    <row r="1" spans="1:6" ht="13.5" customHeight="1">
      <c r="B1" s="695" t="s">
        <v>176</v>
      </c>
      <c r="C1" s="696"/>
      <c r="D1" s="696"/>
      <c r="E1" s="696"/>
      <c r="F1" s="697"/>
    </row>
    <row r="2" spans="1:6" ht="13.5" customHeight="1">
      <c r="B2" s="698"/>
      <c r="C2" s="699"/>
      <c r="D2" s="699"/>
      <c r="E2" s="699"/>
      <c r="F2" s="700"/>
    </row>
    <row r="3" spans="1:6" ht="13.5" customHeight="1">
      <c r="B3" s="701"/>
      <c r="C3" s="702"/>
      <c r="D3" s="702"/>
      <c r="E3" s="702"/>
      <c r="F3" s="703"/>
    </row>
    <row r="4" spans="1:6" ht="13.5" customHeight="1">
      <c r="B4" s="42"/>
      <c r="C4" s="42"/>
      <c r="D4" s="42"/>
      <c r="E4" s="42"/>
      <c r="F4" s="42"/>
    </row>
    <row r="5" spans="1:6" ht="13.5" customHeight="1"/>
    <row r="6" spans="1:6" ht="13.5" customHeight="1">
      <c r="A6" s="23" t="s">
        <v>0</v>
      </c>
      <c r="B6" s="22" t="s">
        <v>177</v>
      </c>
      <c r="C6" s="22" t="s">
        <v>178</v>
      </c>
      <c r="D6" s="22" t="s">
        <v>179</v>
      </c>
      <c r="E6" s="22" t="s">
        <v>180</v>
      </c>
      <c r="F6" s="22" t="s">
        <v>181</v>
      </c>
    </row>
    <row r="7" spans="1:6" ht="45" customHeight="1">
      <c r="A7" s="43">
        <v>1</v>
      </c>
      <c r="B7" s="44">
        <v>44895</v>
      </c>
      <c r="C7" s="45" t="s">
        <v>182</v>
      </c>
      <c r="D7" s="45" t="s">
        <v>145</v>
      </c>
      <c r="E7" s="46" t="s">
        <v>183</v>
      </c>
      <c r="F7" s="45"/>
    </row>
    <row r="8" spans="1:6" ht="13.5" customHeight="1">
      <c r="A8" s="43">
        <v>2</v>
      </c>
      <c r="B8" s="44">
        <v>44895</v>
      </c>
      <c r="C8" s="45" t="s">
        <v>182</v>
      </c>
      <c r="D8" s="45" t="s">
        <v>156</v>
      </c>
      <c r="E8" s="46" t="s">
        <v>184</v>
      </c>
      <c r="F8" s="45"/>
    </row>
    <row r="9" spans="1:6" ht="13.5" customHeight="1">
      <c r="A9" s="43">
        <v>2</v>
      </c>
      <c r="B9" s="44">
        <v>44895</v>
      </c>
      <c r="C9" s="45" t="s">
        <v>182</v>
      </c>
      <c r="D9" s="45" t="s">
        <v>156</v>
      </c>
      <c r="E9" s="47" t="s">
        <v>185</v>
      </c>
      <c r="F9" s="45"/>
    </row>
    <row r="10" spans="1:6" ht="13.5" customHeight="1">
      <c r="A10" s="43">
        <v>3</v>
      </c>
      <c r="B10" s="44">
        <v>44910</v>
      </c>
      <c r="C10" s="45" t="s">
        <v>182</v>
      </c>
      <c r="D10" s="45" t="s">
        <v>186</v>
      </c>
      <c r="E10" s="46" t="s">
        <v>187</v>
      </c>
      <c r="F10" s="45"/>
    </row>
    <row r="11" spans="1:6" ht="13.5" customHeight="1">
      <c r="A11" s="43">
        <v>4</v>
      </c>
      <c r="B11" s="44">
        <v>44915</v>
      </c>
      <c r="C11" s="45" t="s">
        <v>182</v>
      </c>
      <c r="D11" s="45" t="s">
        <v>174</v>
      </c>
      <c r="E11" s="46" t="s">
        <v>188</v>
      </c>
      <c r="F11" s="45"/>
    </row>
    <row r="12" spans="1:6" ht="13.5" customHeight="1">
      <c r="A12" s="43">
        <v>5</v>
      </c>
      <c r="B12" s="44">
        <v>44915</v>
      </c>
      <c r="C12" s="45" t="s">
        <v>182</v>
      </c>
      <c r="D12" s="45" t="s">
        <v>175</v>
      </c>
      <c r="E12" s="46" t="s">
        <v>189</v>
      </c>
      <c r="F12" s="45"/>
    </row>
    <row r="13" spans="1:6" ht="45" customHeight="1">
      <c r="A13" s="43">
        <v>6</v>
      </c>
      <c r="B13" s="44">
        <v>44917</v>
      </c>
      <c r="C13" s="45" t="s">
        <v>182</v>
      </c>
      <c r="D13" s="45" t="s">
        <v>144</v>
      </c>
      <c r="E13" s="46" t="s">
        <v>190</v>
      </c>
      <c r="F13" s="45"/>
    </row>
    <row r="14" spans="1:6" ht="45" customHeight="1">
      <c r="A14" s="43">
        <v>7</v>
      </c>
      <c r="B14" s="44">
        <v>44917</v>
      </c>
      <c r="C14" s="45" t="s">
        <v>182</v>
      </c>
      <c r="D14" s="46" t="s">
        <v>191</v>
      </c>
      <c r="E14" s="46" t="s">
        <v>192</v>
      </c>
      <c r="F14" s="45"/>
    </row>
    <row r="15" spans="1:6" ht="45" customHeight="1">
      <c r="A15" s="43">
        <v>8</v>
      </c>
      <c r="B15" s="44">
        <v>44945</v>
      </c>
      <c r="C15" s="45" t="s">
        <v>182</v>
      </c>
      <c r="D15" s="45" t="s">
        <v>193</v>
      </c>
      <c r="E15" s="45" t="s">
        <v>194</v>
      </c>
      <c r="F15" s="45"/>
    </row>
    <row r="16" spans="1:6" ht="45" customHeight="1">
      <c r="A16" s="43">
        <v>9</v>
      </c>
      <c r="B16" s="44">
        <v>45022</v>
      </c>
      <c r="C16" s="45" t="s">
        <v>182</v>
      </c>
      <c r="D16" s="45" t="s">
        <v>151</v>
      </c>
      <c r="E16" s="46" t="s">
        <v>195</v>
      </c>
      <c r="F16" s="45"/>
    </row>
    <row r="17" spans="1:6" ht="45" customHeight="1">
      <c r="A17" s="43">
        <v>10</v>
      </c>
      <c r="B17" s="44">
        <v>45036</v>
      </c>
      <c r="C17" s="45" t="s">
        <v>182</v>
      </c>
      <c r="D17" s="45" t="s">
        <v>134</v>
      </c>
      <c r="E17" s="45" t="s">
        <v>196</v>
      </c>
      <c r="F17" s="45"/>
    </row>
    <row r="18" spans="1:6" ht="45" customHeight="1">
      <c r="A18" s="43">
        <v>11</v>
      </c>
      <c r="B18" s="44">
        <v>45167</v>
      </c>
      <c r="C18" s="45" t="s">
        <v>197</v>
      </c>
      <c r="D18" s="45" t="s">
        <v>161</v>
      </c>
      <c r="E18" s="45" t="s">
        <v>198</v>
      </c>
      <c r="F18" s="45" t="s">
        <v>199</v>
      </c>
    </row>
    <row r="19" spans="1:6" ht="45" customHeight="1">
      <c r="A19" s="43">
        <v>12</v>
      </c>
      <c r="B19" s="44">
        <v>45252</v>
      </c>
      <c r="C19" s="45" t="s">
        <v>197</v>
      </c>
      <c r="D19" s="45" t="s">
        <v>167</v>
      </c>
      <c r="E19" s="45" t="s">
        <v>198</v>
      </c>
      <c r="F19" s="45" t="s">
        <v>200</v>
      </c>
    </row>
    <row r="20" spans="1:6" ht="45" customHeight="1">
      <c r="A20" s="43">
        <v>13</v>
      </c>
      <c r="B20" s="44">
        <v>45274</v>
      </c>
      <c r="C20" s="45" t="s">
        <v>201</v>
      </c>
      <c r="D20" s="45" t="s">
        <v>159</v>
      </c>
      <c r="E20" s="45" t="s">
        <v>202</v>
      </c>
      <c r="F20" s="45" t="s">
        <v>203</v>
      </c>
    </row>
    <row r="21" spans="1:6" ht="45" customHeight="1">
      <c r="A21" s="43">
        <v>14</v>
      </c>
      <c r="B21" s="44" t="s">
        <v>204</v>
      </c>
      <c r="C21" s="45" t="s">
        <v>197</v>
      </c>
      <c r="D21" s="45" t="s">
        <v>174</v>
      </c>
      <c r="E21" s="45" t="s">
        <v>205</v>
      </c>
      <c r="F21" s="45" t="s">
        <v>206</v>
      </c>
    </row>
    <row r="22" spans="1:6" ht="45" customHeight="1">
      <c r="A22" s="43">
        <v>15</v>
      </c>
      <c r="B22" s="44">
        <v>45280</v>
      </c>
      <c r="C22" s="45" t="s">
        <v>197</v>
      </c>
      <c r="D22" s="45" t="s">
        <v>174</v>
      </c>
      <c r="E22" s="45" t="s">
        <v>207</v>
      </c>
      <c r="F22" s="45"/>
    </row>
    <row r="23" spans="1:6" ht="45" customHeight="1">
      <c r="A23" s="43">
        <v>16</v>
      </c>
      <c r="B23" s="44">
        <v>45350</v>
      </c>
      <c r="C23" s="45" t="s">
        <v>208</v>
      </c>
      <c r="D23" s="45" t="s">
        <v>209</v>
      </c>
      <c r="E23" s="45" t="s">
        <v>210</v>
      </c>
      <c r="F23" s="45" t="s">
        <v>211</v>
      </c>
    </row>
    <row r="24" spans="1:6" ht="45" customHeight="1">
      <c r="A24" s="43">
        <v>17</v>
      </c>
      <c r="B24" s="44">
        <v>45350</v>
      </c>
      <c r="C24" s="45" t="s">
        <v>208</v>
      </c>
      <c r="D24" s="45" t="s">
        <v>150</v>
      </c>
      <c r="E24" s="45" t="s">
        <v>212</v>
      </c>
      <c r="F24" s="45" t="s">
        <v>213</v>
      </c>
    </row>
    <row r="25" spans="1:6" ht="45" customHeight="1">
      <c r="A25" s="43">
        <v>18</v>
      </c>
      <c r="B25" s="44">
        <v>45351</v>
      </c>
      <c r="C25" s="45" t="s">
        <v>208</v>
      </c>
      <c r="D25" s="45" t="s">
        <v>144</v>
      </c>
      <c r="E25" s="45" t="s">
        <v>214</v>
      </c>
      <c r="F25" s="45" t="s">
        <v>215</v>
      </c>
    </row>
    <row r="26" spans="1:6" ht="45" customHeight="1">
      <c r="A26" s="43">
        <v>19</v>
      </c>
      <c r="B26" s="44">
        <v>45366</v>
      </c>
      <c r="C26" s="45" t="s">
        <v>208</v>
      </c>
      <c r="D26" s="45" t="s">
        <v>145</v>
      </c>
      <c r="E26" s="45" t="s">
        <v>216</v>
      </c>
      <c r="F26" s="45" t="s">
        <v>217</v>
      </c>
    </row>
    <row r="27" spans="1:6" ht="45" customHeight="1">
      <c r="A27" s="43">
        <v>20</v>
      </c>
      <c r="B27" s="44">
        <v>45370</v>
      </c>
      <c r="C27" s="45" t="s">
        <v>208</v>
      </c>
      <c r="D27" s="45" t="s">
        <v>150</v>
      </c>
      <c r="E27" s="45" t="s">
        <v>218</v>
      </c>
      <c r="F27" s="45" t="s">
        <v>219</v>
      </c>
    </row>
    <row r="28" spans="1:6" ht="45" customHeight="1">
      <c r="A28" s="43">
        <v>21</v>
      </c>
      <c r="B28" s="48">
        <v>45393</v>
      </c>
      <c r="C28" s="45" t="s">
        <v>220</v>
      </c>
      <c r="D28" s="45" t="s">
        <v>156</v>
      </c>
      <c r="E28" s="45" t="s">
        <v>221</v>
      </c>
      <c r="F28" s="45" t="s">
        <v>222</v>
      </c>
    </row>
    <row r="29" spans="1:6" ht="97.5" customHeight="1">
      <c r="A29" s="43">
        <v>22</v>
      </c>
      <c r="B29" s="44">
        <v>45434</v>
      </c>
      <c r="C29" s="45" t="s">
        <v>197</v>
      </c>
      <c r="D29" s="45" t="s">
        <v>223</v>
      </c>
      <c r="E29" s="45" t="s">
        <v>224</v>
      </c>
      <c r="F29" s="49" t="s">
        <v>225</v>
      </c>
    </row>
    <row r="30" spans="1:6" ht="98.25" customHeight="1">
      <c r="A30" s="43">
        <v>23</v>
      </c>
      <c r="B30" s="44">
        <v>45434</v>
      </c>
      <c r="C30" s="45" t="s">
        <v>197</v>
      </c>
      <c r="D30" s="45" t="s">
        <v>226</v>
      </c>
      <c r="E30" s="45" t="s">
        <v>224</v>
      </c>
      <c r="F30" s="49" t="s">
        <v>227</v>
      </c>
    </row>
    <row r="31" spans="1:6" ht="112.5" customHeight="1">
      <c r="A31" s="43">
        <v>24</v>
      </c>
      <c r="B31" s="44">
        <v>45434</v>
      </c>
      <c r="C31" s="45" t="s">
        <v>197</v>
      </c>
      <c r="D31" s="45" t="s">
        <v>228</v>
      </c>
      <c r="E31" s="45" t="s">
        <v>224</v>
      </c>
      <c r="F31" s="50" t="s">
        <v>229</v>
      </c>
    </row>
    <row r="32" spans="1:6" ht="13.5" customHeight="1">
      <c r="A32" s="505">
        <v>26</v>
      </c>
      <c r="B32" s="506">
        <v>45441</v>
      </c>
      <c r="C32" s="51" t="s">
        <v>197</v>
      </c>
      <c r="D32" s="51" t="s">
        <v>137</v>
      </c>
      <c r="E32" s="51" t="s">
        <v>230</v>
      </c>
      <c r="F32" s="51" t="s">
        <v>231</v>
      </c>
    </row>
    <row r="33" spans="1:6" ht="13.5" customHeight="1">
      <c r="A33" s="507">
        <v>27</v>
      </c>
      <c r="B33" s="508" t="s">
        <v>232</v>
      </c>
      <c r="C33" s="52" t="s">
        <v>197</v>
      </c>
      <c r="D33" s="52" t="s">
        <v>145</v>
      </c>
      <c r="E33" s="53" t="s">
        <v>224</v>
      </c>
      <c r="F33" s="52" t="s">
        <v>233</v>
      </c>
    </row>
    <row r="34" spans="1:6" ht="13.5" customHeight="1">
      <c r="A34" s="505">
        <v>28</v>
      </c>
      <c r="B34" s="509">
        <v>45447</v>
      </c>
      <c r="C34" s="51" t="s">
        <v>197</v>
      </c>
      <c r="D34" s="51" t="s">
        <v>141</v>
      </c>
      <c r="E34" s="51" t="s">
        <v>224</v>
      </c>
      <c r="F34" s="51" t="s">
        <v>234</v>
      </c>
    </row>
    <row r="35" spans="1:6" ht="13.5" customHeight="1">
      <c r="A35" s="507">
        <v>29</v>
      </c>
      <c r="B35" s="510">
        <v>45454</v>
      </c>
      <c r="C35" s="53" t="s">
        <v>197</v>
      </c>
      <c r="D35" s="53" t="s">
        <v>137</v>
      </c>
      <c r="E35" s="53" t="s">
        <v>224</v>
      </c>
      <c r="F35" s="53" t="s">
        <v>235</v>
      </c>
    </row>
    <row r="36" spans="1:6" ht="13.5" customHeight="1">
      <c r="A36" s="505">
        <v>30</v>
      </c>
      <c r="B36" s="506">
        <v>45483</v>
      </c>
      <c r="C36" s="51" t="s">
        <v>197</v>
      </c>
      <c r="D36" s="51" t="s">
        <v>158</v>
      </c>
      <c r="E36" s="51" t="s">
        <v>236</v>
      </c>
      <c r="F36" s="51" t="s">
        <v>237</v>
      </c>
    </row>
    <row r="37" spans="1:6" ht="13.5" customHeight="1">
      <c r="A37" s="511">
        <v>31</v>
      </c>
      <c r="B37" s="512">
        <v>45483</v>
      </c>
      <c r="C37" s="54" t="s">
        <v>197</v>
      </c>
      <c r="D37" s="54" t="s">
        <v>238</v>
      </c>
      <c r="E37" s="54" t="s">
        <v>236</v>
      </c>
      <c r="F37" s="54" t="s">
        <v>239</v>
      </c>
    </row>
    <row r="38" spans="1:6" ht="13.5" customHeight="1">
      <c r="A38" s="513">
        <v>32</v>
      </c>
      <c r="B38" s="514">
        <v>45570</v>
      </c>
      <c r="C38" s="492" t="s">
        <v>208</v>
      </c>
      <c r="D38" s="492" t="s">
        <v>173</v>
      </c>
      <c r="E38" s="492" t="s">
        <v>224</v>
      </c>
      <c r="F38" s="492" t="s">
        <v>240</v>
      </c>
    </row>
    <row r="39" spans="1:6" ht="13.5" customHeight="1">
      <c r="A39" s="513">
        <v>33</v>
      </c>
      <c r="B39" s="514">
        <v>45580</v>
      </c>
      <c r="C39" s="492" t="s">
        <v>208</v>
      </c>
      <c r="D39" s="492" t="s">
        <v>173</v>
      </c>
      <c r="E39" s="492" t="s">
        <v>102</v>
      </c>
      <c r="F39" s="492" t="s">
        <v>241</v>
      </c>
    </row>
    <row r="40" spans="1:6" ht="13.5" customHeight="1">
      <c r="A40" s="513">
        <v>34</v>
      </c>
      <c r="B40" s="514">
        <v>45582</v>
      </c>
      <c r="C40" s="495" t="s">
        <v>208</v>
      </c>
      <c r="D40" s="495" t="s">
        <v>171</v>
      </c>
      <c r="E40" s="495" t="s">
        <v>242</v>
      </c>
      <c r="F40" s="495" t="s">
        <v>243</v>
      </c>
    </row>
    <row r="41" spans="1:6" ht="13.5" customHeight="1">
      <c r="A41" s="513">
        <v>35</v>
      </c>
      <c r="B41" s="514">
        <v>45597</v>
      </c>
      <c r="C41" s="492" t="s">
        <v>244</v>
      </c>
      <c r="D41" s="492" t="s">
        <v>245</v>
      </c>
      <c r="E41" s="492" t="s">
        <v>246</v>
      </c>
      <c r="F41" s="492" t="s">
        <v>247</v>
      </c>
    </row>
    <row r="42" spans="1:6" ht="13.5" customHeight="1">
      <c r="A42" s="513">
        <v>36</v>
      </c>
      <c r="B42" s="514">
        <v>45603</v>
      </c>
      <c r="C42" s="492" t="s">
        <v>220</v>
      </c>
      <c r="D42" s="492" t="s">
        <v>134</v>
      </c>
      <c r="E42" s="492" t="s">
        <v>248</v>
      </c>
      <c r="F42" s="492" t="s">
        <v>249</v>
      </c>
    </row>
    <row r="43" spans="1:6" ht="13.5" customHeight="1">
      <c r="A43" s="26">
        <v>37</v>
      </c>
      <c r="B43" s="515">
        <v>45604</v>
      </c>
      <c r="C43" s="55" t="s">
        <v>244</v>
      </c>
      <c r="D43" s="55" t="s">
        <v>245</v>
      </c>
      <c r="E43" s="55" t="s">
        <v>248</v>
      </c>
      <c r="F43" s="55" t="s">
        <v>250</v>
      </c>
    </row>
    <row r="44" spans="1:6" ht="13.5" customHeight="1">
      <c r="A44">
        <v>38</v>
      </c>
      <c r="B44" s="688">
        <v>45635</v>
      </c>
      <c r="C44" t="s">
        <v>220</v>
      </c>
      <c r="D44" t="s">
        <v>156</v>
      </c>
      <c r="E44" t="s">
        <v>248</v>
      </c>
      <c r="F44" t="s">
        <v>251</v>
      </c>
    </row>
    <row r="45" spans="1:6" ht="13.5" customHeight="1">
      <c r="A45">
        <v>39</v>
      </c>
      <c r="B45" s="688">
        <v>45636</v>
      </c>
      <c r="C45" t="s">
        <v>208</v>
      </c>
      <c r="D45" t="s">
        <v>173</v>
      </c>
      <c r="E45" t="s">
        <v>252</v>
      </c>
      <c r="F45" t="s">
        <v>253</v>
      </c>
    </row>
    <row r="46" spans="1:6" ht="13.5" customHeight="1"/>
    <row r="47" spans="1:6" ht="13.5" customHeight="1"/>
    <row r="48" spans="1:6"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sheetData>
  <mergeCells count="1">
    <mergeCell ref="B1:F3"/>
  </mergeCells>
  <pageMargins left="0.7" right="0.7" top="0.75" bottom="0.75" header="0" footer="0"/>
  <pageSetup paperSize="9"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999"/>
  <sheetViews>
    <sheetView tabSelected="1" workbookViewId="0">
      <pane xSplit="1" topLeftCell="J1" activePane="topRight" state="frozen"/>
      <selection pane="topRight" activeCell="N35" sqref="N35"/>
    </sheetView>
  </sheetViews>
  <sheetFormatPr defaultColWidth="12.59765625" defaultRowHeight="15" customHeight="1"/>
  <cols>
    <col min="1" max="1" width="17.19921875" customWidth="1"/>
    <col min="2" max="2" width="7.09765625" customWidth="1"/>
    <col min="3" max="3" width="10.3984375" customWidth="1"/>
    <col min="4" max="4" width="16.09765625" customWidth="1"/>
    <col min="5" max="5" width="2.3984375" customWidth="1"/>
    <col min="6" max="6" width="12.09765625" customWidth="1"/>
    <col min="7" max="7" width="11.19921875" customWidth="1"/>
    <col min="8" max="9" width="15.19921875" customWidth="1"/>
    <col min="10" max="10" width="11.19921875" customWidth="1"/>
    <col min="11" max="11" width="2.3984375" customWidth="1"/>
    <col min="12" max="15" width="11.19921875" customWidth="1"/>
    <col min="16" max="17" width="14.8984375" customWidth="1"/>
    <col min="18" max="18" width="10.8984375" customWidth="1"/>
    <col min="19" max="19" width="12.5" customWidth="1"/>
    <col min="20" max="20" width="2.3984375" customWidth="1"/>
    <col min="21" max="21" width="13" customWidth="1"/>
    <col min="22" max="22" width="12.19921875" customWidth="1"/>
    <col min="23" max="23" width="11.8984375" customWidth="1"/>
    <col min="24" max="24" width="11.19921875" customWidth="1"/>
    <col min="25" max="26" width="14.8984375" customWidth="1"/>
    <col min="27" max="27" width="10.8984375" customWidth="1"/>
    <col min="28" max="28" width="12.5" customWidth="1"/>
    <col min="29" max="29" width="2.3984375" customWidth="1"/>
    <col min="30" max="33" width="11.19921875" customWidth="1"/>
    <col min="34" max="35" width="14.8984375" customWidth="1"/>
    <col min="36" max="36" width="12.5" customWidth="1"/>
    <col min="37" max="38" width="10.8984375" customWidth="1"/>
    <col min="39" max="39" width="12.5" customWidth="1"/>
    <col min="40" max="40" width="2.3984375" customWidth="1"/>
    <col min="41" max="44" width="11.19921875" customWidth="1"/>
    <col min="45" max="46" width="14.8984375" customWidth="1"/>
    <col min="47" max="49" width="10.8984375" customWidth="1"/>
    <col min="50" max="50" width="11.5" customWidth="1"/>
    <col min="51" max="51" width="12.5" customWidth="1"/>
    <col min="52" max="52" width="10" customWidth="1"/>
    <col min="53" max="53" width="2.3984375" customWidth="1"/>
    <col min="54" max="54" width="13.59765625" customWidth="1"/>
    <col min="55" max="55" width="15" customWidth="1"/>
    <col min="56" max="56" width="2.3984375" customWidth="1"/>
    <col min="57" max="58" width="13.3984375" customWidth="1"/>
    <col min="59" max="59" width="11.8984375" customWidth="1"/>
    <col min="60" max="60" width="2.3984375" customWidth="1"/>
    <col min="61" max="61" width="12.09765625" customWidth="1"/>
    <col min="62" max="62" width="15" customWidth="1"/>
    <col min="63" max="63" width="8.69921875" customWidth="1"/>
    <col min="64" max="64" width="13.59765625" customWidth="1"/>
    <col min="65" max="65" width="15" customWidth="1"/>
    <col min="66" max="66" width="17.5" customWidth="1"/>
    <col min="67" max="67" width="19.3984375" customWidth="1"/>
  </cols>
  <sheetData>
    <row r="1" spans="1:67" ht="14.25" customHeight="1">
      <c r="A1" s="709" t="s">
        <v>127</v>
      </c>
      <c r="B1" s="705"/>
      <c r="C1" s="705"/>
      <c r="D1" s="705"/>
      <c r="E1" s="17"/>
      <c r="F1" s="710" t="s">
        <v>254</v>
      </c>
      <c r="G1" s="705"/>
      <c r="H1" s="705"/>
      <c r="I1" s="705"/>
      <c r="J1" s="705"/>
      <c r="K1" s="17"/>
      <c r="L1" s="709" t="s">
        <v>255</v>
      </c>
      <c r="M1" s="705"/>
      <c r="N1" s="705"/>
      <c r="O1" s="705"/>
      <c r="P1" s="705"/>
      <c r="Q1" s="705"/>
      <c r="R1" s="705"/>
      <c r="S1" s="705"/>
      <c r="T1" s="17"/>
      <c r="U1" s="709" t="s">
        <v>256</v>
      </c>
      <c r="V1" s="705"/>
      <c r="W1" s="705"/>
      <c r="X1" s="705"/>
      <c r="Y1" s="705"/>
      <c r="Z1" s="705"/>
      <c r="AA1" s="705"/>
      <c r="AB1" s="705"/>
      <c r="AC1" s="17"/>
      <c r="AD1" s="709" t="s">
        <v>257</v>
      </c>
      <c r="AE1" s="705"/>
      <c r="AF1" s="705"/>
      <c r="AG1" s="705"/>
      <c r="AH1" s="705"/>
      <c r="AI1" s="705"/>
      <c r="AJ1" s="705"/>
      <c r="AK1" s="705"/>
      <c r="AL1" s="705"/>
      <c r="AM1" s="705"/>
      <c r="AN1" s="17"/>
      <c r="AO1" s="709" t="s">
        <v>258</v>
      </c>
      <c r="AP1" s="705"/>
      <c r="AQ1" s="705"/>
      <c r="AR1" s="705"/>
      <c r="AS1" s="705"/>
      <c r="AT1" s="705"/>
      <c r="AU1" s="705"/>
      <c r="AV1" s="705"/>
      <c r="AW1" s="705"/>
      <c r="AX1" s="705"/>
      <c r="AY1" s="705"/>
      <c r="AZ1" s="705"/>
      <c r="BA1" s="17"/>
      <c r="BB1" s="704" t="s">
        <v>259</v>
      </c>
      <c r="BC1" s="705"/>
      <c r="BD1" s="17"/>
      <c r="BE1" s="704" t="s">
        <v>260</v>
      </c>
      <c r="BF1" s="705"/>
      <c r="BG1" s="705"/>
      <c r="BH1" s="17"/>
      <c r="BI1" s="706" t="s">
        <v>261</v>
      </c>
      <c r="BJ1" s="705"/>
      <c r="BK1" s="17"/>
      <c r="BL1" s="707" t="s">
        <v>6</v>
      </c>
      <c r="BM1" s="708"/>
      <c r="BN1" s="708"/>
      <c r="BO1" s="516"/>
    </row>
    <row r="2" spans="1:67" ht="28.8">
      <c r="A2" s="56" t="s">
        <v>127</v>
      </c>
      <c r="B2" s="56" t="s">
        <v>262</v>
      </c>
      <c r="C2" s="56" t="s">
        <v>263</v>
      </c>
      <c r="D2" s="56" t="s">
        <v>264</v>
      </c>
      <c r="E2" s="17"/>
      <c r="F2" s="57" t="s">
        <v>265</v>
      </c>
      <c r="G2" s="57" t="s">
        <v>266</v>
      </c>
      <c r="H2" s="57" t="s">
        <v>60</v>
      </c>
      <c r="I2" s="57" t="s">
        <v>267</v>
      </c>
      <c r="J2" s="58" t="s">
        <v>6</v>
      </c>
      <c r="K2" s="17"/>
      <c r="L2" s="59" t="s">
        <v>268</v>
      </c>
      <c r="M2" s="59" t="s">
        <v>269</v>
      </c>
      <c r="N2" s="59" t="s">
        <v>270</v>
      </c>
      <c r="O2" s="59" t="s">
        <v>271</v>
      </c>
      <c r="P2" s="60" t="s">
        <v>272</v>
      </c>
      <c r="Q2" s="60" t="s">
        <v>273</v>
      </c>
      <c r="R2" s="61" t="s">
        <v>108</v>
      </c>
      <c r="S2" s="62" t="s">
        <v>274</v>
      </c>
      <c r="T2" s="17"/>
      <c r="U2" s="59" t="s">
        <v>268</v>
      </c>
      <c r="V2" s="59" t="s">
        <v>269</v>
      </c>
      <c r="W2" s="59" t="s">
        <v>270</v>
      </c>
      <c r="X2" s="59" t="s">
        <v>271</v>
      </c>
      <c r="Y2" s="60" t="s">
        <v>275</v>
      </c>
      <c r="Z2" s="60" t="s">
        <v>273</v>
      </c>
      <c r="AA2" s="61" t="s">
        <v>108</v>
      </c>
      <c r="AB2" s="59" t="s">
        <v>276</v>
      </c>
      <c r="AC2" s="17"/>
      <c r="AD2" s="60" t="s">
        <v>277</v>
      </c>
      <c r="AE2" s="60" t="s">
        <v>278</v>
      </c>
      <c r="AF2" s="59" t="s">
        <v>279</v>
      </c>
      <c r="AG2" s="59" t="s">
        <v>280</v>
      </c>
      <c r="AH2" s="60" t="s">
        <v>281</v>
      </c>
      <c r="AI2" s="60" t="s">
        <v>282</v>
      </c>
      <c r="AJ2" s="60" t="s">
        <v>283</v>
      </c>
      <c r="AK2" s="60" t="s">
        <v>284</v>
      </c>
      <c r="AL2" s="60" t="s">
        <v>109</v>
      </c>
      <c r="AM2" s="60" t="s">
        <v>274</v>
      </c>
      <c r="AN2" s="17"/>
      <c r="AO2" s="63" t="s">
        <v>277</v>
      </c>
      <c r="AP2" s="63" t="s">
        <v>278</v>
      </c>
      <c r="AQ2" s="64" t="s">
        <v>279</v>
      </c>
      <c r="AR2" s="64" t="s">
        <v>280</v>
      </c>
      <c r="AS2" s="63" t="s">
        <v>281</v>
      </c>
      <c r="AT2" s="63" t="s">
        <v>282</v>
      </c>
      <c r="AU2" s="63" t="s">
        <v>283</v>
      </c>
      <c r="AV2" s="63" t="s">
        <v>284</v>
      </c>
      <c r="AW2" s="63" t="s">
        <v>109</v>
      </c>
      <c r="AX2" s="63" t="s">
        <v>285</v>
      </c>
      <c r="AY2" s="63" t="s">
        <v>276</v>
      </c>
      <c r="AZ2" s="65" t="s">
        <v>286</v>
      </c>
      <c r="BA2" s="17"/>
      <c r="BB2" s="66" t="s">
        <v>287</v>
      </c>
      <c r="BC2" s="66" t="s">
        <v>108</v>
      </c>
      <c r="BD2" s="17"/>
      <c r="BE2" s="66" t="s">
        <v>287</v>
      </c>
      <c r="BF2" s="66" t="s">
        <v>288</v>
      </c>
      <c r="BG2" s="66" t="s">
        <v>108</v>
      </c>
      <c r="BH2" s="17"/>
      <c r="BI2" s="67" t="s">
        <v>6</v>
      </c>
      <c r="BJ2" s="68" t="s">
        <v>289</v>
      </c>
      <c r="BK2" s="17"/>
      <c r="BL2" s="69" t="s">
        <v>6</v>
      </c>
      <c r="BM2" s="70" t="s">
        <v>290</v>
      </c>
      <c r="BN2" s="517" t="s">
        <v>291</v>
      </c>
      <c r="BO2" s="71" t="s">
        <v>30</v>
      </c>
    </row>
    <row r="3" spans="1:67" ht="14.25" customHeight="1">
      <c r="A3" s="72" t="s">
        <v>134</v>
      </c>
      <c r="B3" s="518">
        <v>1</v>
      </c>
      <c r="C3" s="518">
        <f t="array" aca="1" ref="C3" ca="1">INDIRECT("'"&amp;A3&amp;"'!B$7")</f>
        <v>74</v>
      </c>
      <c r="D3" s="518" t="str">
        <f t="array" aca="1" ref="D3" ca="1">INDIRECT("'"&amp;A3&amp;"'!B$9")</f>
        <v>yes</v>
      </c>
      <c r="E3" s="73"/>
      <c r="F3" s="74">
        <f t="array" aca="1" ref="F3" ca="1">INDIRECT("'"&amp;A3&amp;"'!M$14")</f>
        <v>0</v>
      </c>
      <c r="G3" s="74">
        <f t="array" aca="1" ref="G3" ca="1">INDIRECT("'"&amp;A3&amp;"'!M$15")</f>
        <v>0</v>
      </c>
      <c r="H3" s="74">
        <f t="array" aca="1" ref="H3" ca="1">INDIRECT("'"&amp;$A3&amp;"'!M$16")</f>
        <v>746.4</v>
      </c>
      <c r="I3" s="519"/>
      <c r="J3" s="74">
        <f t="array" aca="1" ref="J3" ca="1">INDIRECT("'"&amp;$A3&amp;"'!M$20")+I3</f>
        <v>746.4</v>
      </c>
      <c r="K3" s="73"/>
      <c r="L3" s="520">
        <f t="array" aca="1" ref="L3" ca="1">INDIRECT("'"&amp;$A3&amp;"'!B$15")</f>
        <v>0</v>
      </c>
      <c r="M3" s="520">
        <f t="array" aca="1" ref="M3" ca="1">INDIRECT("'"&amp;$A3&amp;"'!C$15")</f>
        <v>0</v>
      </c>
      <c r="N3" s="520">
        <f t="array" aca="1" ref="N3" ca="1">INDIRECT("'"&amp;$A3&amp;"'!B$17")</f>
        <v>0</v>
      </c>
      <c r="O3" s="520">
        <f t="array" aca="1" ref="O3" ca="1">INDIRECT("'"&amp;$A3&amp;"'!C$17")</f>
        <v>0</v>
      </c>
      <c r="P3" s="520">
        <f t="array" aca="1" ref="P3" ca="1">INDIRECT("'"&amp;A3&amp;"'!B$16")</f>
        <v>176.39999999999998</v>
      </c>
      <c r="Q3" s="520">
        <f t="array" aca="1" ref="Q3" ca="1">INDIRECT("'"&amp;A3&amp;"'!C$16")</f>
        <v>0</v>
      </c>
      <c r="R3" s="520">
        <f t="array" aca="1" ref="R3" ca="1">INDIRECT("'"&amp;A3&amp;"'!B$19")+INDIRECT("'"&amp;A3&amp;"'!C$19")</f>
        <v>0</v>
      </c>
      <c r="S3" s="520">
        <f t="array" aca="1" ref="S3" ca="1">INDIRECT("'"&amp;A3&amp;"'!B$18")+INDIRECT("'"&amp;A3&amp;"'!C$18")</f>
        <v>105</v>
      </c>
      <c r="T3" s="73"/>
      <c r="U3" s="521">
        <f ca="1">L3*Constants!$B$6</f>
        <v>0</v>
      </c>
      <c r="V3" s="521">
        <f ca="1">M3*Constants!$B$6</f>
        <v>0</v>
      </c>
      <c r="W3" s="521">
        <f t="array" aca="1" ref="W3" ca="1">INDIRECT("'"&amp;$A3&amp;"'!B$20")</f>
        <v>0</v>
      </c>
      <c r="X3" s="521">
        <f t="array" aca="1" ref="X3" ca="1">INDIRECT("'"&amp;$A3&amp;"'!C$20")</f>
        <v>0</v>
      </c>
      <c r="Y3" s="521">
        <f ca="1">P3*Constants!$B$8</f>
        <v>881.99999999999989</v>
      </c>
      <c r="Z3" s="521">
        <f ca="1">Q3*Constants!$B$8</f>
        <v>0</v>
      </c>
      <c r="AA3" s="521">
        <f t="array" aca="1" ref="AA3" ca="1">INDIRECT("'"&amp;A3&amp;"'!B$21")+INDIRECT("'"&amp;A3&amp;"'!C$21")</f>
        <v>0</v>
      </c>
      <c r="AB3" s="520">
        <f ca="1">ROUND(S3/Constants!$B$21,0)</f>
        <v>2</v>
      </c>
      <c r="AC3" s="73"/>
      <c r="AD3" s="520">
        <f t="array" aca="1" ref="AD3" ca="1">INDIRECT("'"&amp;A3&amp;"'!E15")</f>
        <v>0</v>
      </c>
      <c r="AE3" s="520">
        <f t="array" aca="1" ref="AE3" ca="1">INDIRECT("'"&amp;A3&amp;"'!D15")</f>
        <v>0</v>
      </c>
      <c r="AF3" s="520">
        <f t="array" aca="1" ref="AF3" ca="1">INDIRECT("'"&amp;A3&amp;"'!E17")</f>
        <v>0</v>
      </c>
      <c r="AG3" s="520">
        <f t="array" aca="1" ref="AG3" ca="1">INDIRECT("'"&amp;A3&amp;"'!D17")</f>
        <v>0</v>
      </c>
      <c r="AH3" s="520">
        <f t="array" aca="1" ref="AH3" ca="1">INDIRECT("'"&amp;A3&amp;"'!E$16")</f>
        <v>0</v>
      </c>
      <c r="AI3" s="520">
        <f t="array" aca="1" ref="AI3" ca="1">INDIRECT("'"&amp;A3&amp;"'!D$16")</f>
        <v>0</v>
      </c>
      <c r="AJ3" s="520">
        <f t="array" aca="1" ref="AJ3" ca="1">INDIRECT("'"&amp;A3&amp;"'!E$19")</f>
        <v>0</v>
      </c>
      <c r="AK3" s="520">
        <f t="array" aca="1" ref="AK3" ca="1">INDIRECT("'"&amp;A3&amp;"'!D$19")</f>
        <v>0</v>
      </c>
      <c r="AL3" s="520">
        <f t="shared" ref="AL3:AL35" ca="1" si="0">SUM(INDIRECT("'"&amp;$A3&amp;"'!F$15"):INDIRECT("'"&amp;$A3&amp;"'!F$19"))</f>
        <v>0</v>
      </c>
      <c r="AM3" s="520">
        <f t="array" aca="1" ref="AM3" ca="1">INDIRECT("'"&amp;A3&amp;"'!D$18")+INDIRECT("'"&amp;A3&amp;"'!E$18")</f>
        <v>525</v>
      </c>
      <c r="AN3" s="73"/>
      <c r="AO3" s="521">
        <f ca="1">AD3*Constants!$B$6</f>
        <v>0</v>
      </c>
      <c r="AP3" s="521">
        <f ca="1">AE3*Constants!$B$6</f>
        <v>0</v>
      </c>
      <c r="AQ3" s="521">
        <f t="array" aca="1" ref="AQ3" ca="1">INDIRECT("'"&amp;$A3&amp;"'!E$20")</f>
        <v>0</v>
      </c>
      <c r="AR3" s="521">
        <f t="array" aca="1" ref="AR3" ca="1">INDIRECT("'"&amp;$A3&amp;"'!D$20")</f>
        <v>0</v>
      </c>
      <c r="AS3" s="521">
        <f ca="1">AH3*Constants!$B$8</f>
        <v>0</v>
      </c>
      <c r="AT3" s="521">
        <f ca="1">AI3*Constants!$B$8</f>
        <v>0</v>
      </c>
      <c r="AU3" s="521">
        <f t="array" aca="1" ref="AU3" ca="1">INDIRECT("'"&amp;A3&amp;"'!E$21")</f>
        <v>0</v>
      </c>
      <c r="AV3" s="521">
        <f t="array" aca="1" ref="AV3" ca="1">INDIRECT("'"&amp;A3&amp;"'!D$21")</f>
        <v>0</v>
      </c>
      <c r="AW3" s="521">
        <f t="array" aca="1" ref="AW3" ca="1">INDIRECT("'"&amp;$A3&amp;"'!F$22")</f>
        <v>0</v>
      </c>
      <c r="AX3" s="521">
        <f t="array" aca="1" ref="AX3" ca="1">INDIRECT("'"&amp;$A3&amp;"'!E$23")</f>
        <v>0</v>
      </c>
      <c r="AY3" s="520">
        <f ca="1">ROUND(AM3/Constants!$B$21,0)</f>
        <v>9</v>
      </c>
      <c r="AZ3" s="522">
        <f>'Student Trainers'!H2</f>
        <v>0</v>
      </c>
      <c r="BA3" s="75"/>
      <c r="BB3" s="523">
        <f t="array" aca="1" ref="BB3" ca="1">INDIRECT("'"&amp;$A3&amp;"'!H$15")</f>
        <v>189</v>
      </c>
      <c r="BC3" s="523">
        <f t="array" aca="1" ref="BC3" ca="1">INDIRECT("'"&amp;$A3&amp;"'!I$15")</f>
        <v>1</v>
      </c>
      <c r="BD3" s="75"/>
      <c r="BE3" s="524">
        <f t="array" aca="1" ref="BE3" ca="1">INDIRECT("'"&amp;$A3&amp;"'!H$16")</f>
        <v>12285</v>
      </c>
      <c r="BF3" s="524">
        <f t="shared" ref="BF3:BF35" ca="1" si="1">BE3*550000/$BE$38</f>
        <v>11996.058571054466</v>
      </c>
      <c r="BG3" s="524">
        <f t="array" aca="1" ref="BG3" ca="1">INDIRECT("'"&amp;$A3&amp;"'!I$16")</f>
        <v>200</v>
      </c>
      <c r="BH3" s="75"/>
      <c r="BI3" s="76">
        <f t="array" aca="1" ref="BI3" ca="1">INDIRECT("'"&amp;$A3&amp;"'!J$15")</f>
        <v>772</v>
      </c>
      <c r="BJ3" s="77">
        <f t="array" aca="1" ref="BJ3" ca="1">INDIRECT("'"&amp;$A3&amp;"'!K$15")</f>
        <v>25.6</v>
      </c>
      <c r="BK3" s="17"/>
      <c r="BL3" s="78">
        <f t="shared" ref="BL3:BL35" ca="1" si="2">BI3+BG3+BF3+SUM(AO3:AX3)+AZ3+SUM(U3:AA3)-J3</f>
        <v>13103.658571054466</v>
      </c>
      <c r="BM3" s="79">
        <f t="shared" ref="BM3:BM35" ca="1" si="3">BL3/C3</f>
        <v>177.07646717641171</v>
      </c>
      <c r="BN3" s="525">
        <f t="shared" ref="BN3:BN35" ca="1" si="4">BM3/$BM$38</f>
        <v>0.58187928086461438</v>
      </c>
      <c r="BO3" s="80">
        <f t="shared" ref="BO3:BO16" ca="1" si="5">MAX(0, BL3-1.8*C3*$BM$38)</f>
        <v>0</v>
      </c>
    </row>
    <row r="4" spans="1:67" ht="14.25" customHeight="1">
      <c r="A4" s="72" t="s">
        <v>137</v>
      </c>
      <c r="B4" s="518">
        <v>3</v>
      </c>
      <c r="C4" s="518">
        <f t="array" aca="1" ref="C4" ca="1">INDIRECT("'"&amp;A4&amp;"'!B$7")</f>
        <v>113</v>
      </c>
      <c r="D4" s="518" t="str">
        <f t="array" aca="1" ref="D4" ca="1">INDIRECT("'"&amp;A4&amp;"'!B$9")</f>
        <v>yes</v>
      </c>
      <c r="E4" s="73"/>
      <c r="F4" s="74">
        <f t="array" aca="1" ref="F4" ca="1">INDIRECT("'"&amp;A4&amp;"'!M$14")</f>
        <v>5000</v>
      </c>
      <c r="G4" s="74">
        <f t="array" aca="1" ref="G4" ca="1">INDIRECT("'"&amp;A4&amp;"'!M$15")</f>
        <v>0</v>
      </c>
      <c r="H4" s="74">
        <f t="array" aca="1" ref="H4" ca="1">INDIRECT("'"&amp;$A4&amp;"'!M$16")</f>
        <v>883.5</v>
      </c>
      <c r="I4" s="519"/>
      <c r="J4" s="74">
        <f t="array" aca="1" ref="J4" ca="1">INDIRECT("'"&amp;$A4&amp;"'!M$20")+I4</f>
        <v>5883.5</v>
      </c>
      <c r="K4" s="73"/>
      <c r="L4" s="520">
        <f t="array" aca="1" ref="L4" ca="1">INDIRECT("'"&amp;$A4&amp;"'!B$15")</f>
        <v>0</v>
      </c>
      <c r="M4" s="520">
        <f t="array" aca="1" ref="M4" ca="1">INDIRECT("'"&amp;$A4&amp;"'!C$15")</f>
        <v>0</v>
      </c>
      <c r="N4" s="520">
        <f t="array" aca="1" ref="N4" ca="1">INDIRECT("'"&amp;$A4&amp;"'!B$17")</f>
        <v>0</v>
      </c>
      <c r="O4" s="520">
        <f t="array" aca="1" ref="O4" ca="1">INDIRECT("'"&amp;$A4&amp;"'!C$17")</f>
        <v>0</v>
      </c>
      <c r="P4" s="520">
        <f t="array" aca="1" ref="P4" ca="1">INDIRECT("'"&amp;A4&amp;"'!B$16")</f>
        <v>0</v>
      </c>
      <c r="Q4" s="520">
        <f t="array" aca="1" ref="Q4" ca="1">INDIRECT("'"&amp;A4&amp;"'!C$16")</f>
        <v>0</v>
      </c>
      <c r="R4" s="520">
        <f t="array" aca="1" ref="R4" ca="1">INDIRECT("'"&amp;A4&amp;"'!B$19")+INDIRECT("'"&amp;A4&amp;"'!C$19")</f>
        <v>0</v>
      </c>
      <c r="S4" s="520">
        <f t="array" aca="1" ref="S4" ca="1">INDIRECT("'"&amp;A4&amp;"'!B$18")+INDIRECT("'"&amp;A4&amp;"'!C$18")</f>
        <v>0</v>
      </c>
      <c r="T4" s="73"/>
      <c r="U4" s="521">
        <f ca="1">L4*Constants!$B$6</f>
        <v>0</v>
      </c>
      <c r="V4" s="521">
        <f ca="1">M4*Constants!$B$6</f>
        <v>0</v>
      </c>
      <c r="W4" s="521">
        <f t="array" aca="1" ref="W4" ca="1">INDIRECT("'"&amp;$A4&amp;"'!B$20")</f>
        <v>0</v>
      </c>
      <c r="X4" s="521">
        <f t="array" aca="1" ref="X4" ca="1">INDIRECT("'"&amp;$A4&amp;"'!C$20")</f>
        <v>0</v>
      </c>
      <c r="Y4" s="521">
        <f ca="1">P4*Constants!$B$8</f>
        <v>0</v>
      </c>
      <c r="Z4" s="521">
        <f ca="1">Q4*Constants!$B$8</f>
        <v>0</v>
      </c>
      <c r="AA4" s="521">
        <f t="array" aca="1" ref="AA4" ca="1">INDIRECT("'"&amp;A4&amp;"'!B$21")+INDIRECT("'"&amp;A4&amp;"'!C$21")</f>
        <v>0</v>
      </c>
      <c r="AB4" s="520">
        <f ca="1">ROUND(S4/Constants!$B$21,0)</f>
        <v>0</v>
      </c>
      <c r="AC4" s="73"/>
      <c r="AD4" s="520">
        <f t="array" aca="1" ref="AD4" ca="1">INDIRECT("'"&amp;A4&amp;"'!E15")</f>
        <v>0</v>
      </c>
      <c r="AE4" s="520">
        <f t="array" aca="1" ref="AE4" ca="1">INDIRECT("'"&amp;A4&amp;"'!D15")</f>
        <v>738</v>
      </c>
      <c r="AF4" s="520">
        <f t="array" aca="1" ref="AF4" ca="1">INDIRECT("'"&amp;A4&amp;"'!E17")</f>
        <v>0</v>
      </c>
      <c r="AG4" s="520">
        <f t="array" aca="1" ref="AG4" ca="1">INDIRECT("'"&amp;A4&amp;"'!D17")</f>
        <v>0</v>
      </c>
      <c r="AH4" s="520">
        <f t="array" aca="1" ref="AH4" ca="1">INDIRECT("'"&amp;A4&amp;"'!E$16")</f>
        <v>0</v>
      </c>
      <c r="AI4" s="520">
        <f t="array" aca="1" ref="AI4" ca="1">INDIRECT("'"&amp;A4&amp;"'!D$16")</f>
        <v>172.2</v>
      </c>
      <c r="AJ4" s="520">
        <f t="array" aca="1" ref="AJ4" ca="1">INDIRECT("'"&amp;A4&amp;"'!E$19")</f>
        <v>0</v>
      </c>
      <c r="AK4" s="520">
        <f t="array" aca="1" ref="AK4" ca="1">INDIRECT("'"&amp;A4&amp;"'!D$19")</f>
        <v>0</v>
      </c>
      <c r="AL4" s="520">
        <f t="shared" ca="1" si="0"/>
        <v>0</v>
      </c>
      <c r="AM4" s="520">
        <f t="array" aca="1" ref="AM4" ca="1">INDIRECT("'"&amp;A4&amp;"'!D$18")+INDIRECT("'"&amp;A4&amp;"'!E$18")</f>
        <v>0</v>
      </c>
      <c r="AN4" s="73"/>
      <c r="AO4" s="521">
        <f ca="1">AD4*Constants!$B$6</f>
        <v>0</v>
      </c>
      <c r="AP4" s="521">
        <f ca="1">AE4*Constants!$B$6</f>
        <v>36900</v>
      </c>
      <c r="AQ4" s="521">
        <f t="array" aca="1" ref="AQ4" ca="1">INDIRECT("'"&amp;$A4&amp;"'!E$20")</f>
        <v>0</v>
      </c>
      <c r="AR4" s="521">
        <f t="array" aca="1" ref="AR4" ca="1">INDIRECT("'"&amp;$A4&amp;"'!D$20")</f>
        <v>0</v>
      </c>
      <c r="AS4" s="521">
        <f ca="1">AH4*Constants!$B$8</f>
        <v>0</v>
      </c>
      <c r="AT4" s="521">
        <f ca="1">AI4*Constants!$B$8</f>
        <v>861</v>
      </c>
      <c r="AU4" s="521">
        <f t="array" aca="1" ref="AU4" ca="1">INDIRECT("'"&amp;A4&amp;"'!E$21")</f>
        <v>0</v>
      </c>
      <c r="AV4" s="521">
        <f t="array" aca="1" ref="AV4" ca="1">INDIRECT("'"&amp;A4&amp;"'!D$21")</f>
        <v>0</v>
      </c>
      <c r="AW4" s="521">
        <f t="array" aca="1" ref="AW4" ca="1">INDIRECT("'"&amp;$A4&amp;"'!F$22")</f>
        <v>0</v>
      </c>
      <c r="AX4" s="521">
        <f t="array" aca="1" ref="AX4" ca="1">INDIRECT("'"&amp;$A4&amp;"'!E$23")</f>
        <v>0</v>
      </c>
      <c r="AY4" s="520">
        <f ca="1">ROUND(AM4/Constants!$B$21,0)</f>
        <v>0</v>
      </c>
      <c r="AZ4" s="522">
        <f>'Student Trainers'!H3</f>
        <v>0</v>
      </c>
      <c r="BA4" s="75"/>
      <c r="BB4" s="523">
        <f t="array" aca="1" ref="BB4" ca="1">INDIRECT("'"&amp;$A4&amp;"'!H$15")</f>
        <v>0</v>
      </c>
      <c r="BC4" s="523">
        <f t="array" aca="1" ref="BC4" ca="1">INDIRECT("'"&amp;$A4&amp;"'!I$15")</f>
        <v>0</v>
      </c>
      <c r="BD4" s="75"/>
      <c r="BE4" s="524">
        <f t="array" aca="1" ref="BE4" ca="1">INDIRECT("'"&amp;$A4&amp;"'!H$16")</f>
        <v>0</v>
      </c>
      <c r="BF4" s="524">
        <f t="shared" ca="1" si="1"/>
        <v>0</v>
      </c>
      <c r="BG4" s="524">
        <f t="array" aca="1" ref="BG4" ca="1">INDIRECT("'"&amp;$A4&amp;"'!I$16")</f>
        <v>0</v>
      </c>
      <c r="BH4" s="75"/>
      <c r="BI4" s="76">
        <f t="array" aca="1" ref="BI4" ca="1">INDIRECT("'"&amp;$A4&amp;"'!J$15")</f>
        <v>883.5</v>
      </c>
      <c r="BJ4" s="77">
        <f t="array" aca="1" ref="BJ4" ca="1">INDIRECT("'"&amp;$A4&amp;"'!K$15")</f>
        <v>0</v>
      </c>
      <c r="BK4" s="17"/>
      <c r="BL4" s="78">
        <f t="shared" ca="1" si="2"/>
        <v>32761</v>
      </c>
      <c r="BM4" s="79">
        <f t="shared" ca="1" si="3"/>
        <v>289.92035398230087</v>
      </c>
      <c r="BN4" s="525">
        <f t="shared" ca="1" si="4"/>
        <v>0.95268812266945857</v>
      </c>
      <c r="BO4" s="80">
        <f t="shared" ca="1" si="5"/>
        <v>0</v>
      </c>
    </row>
    <row r="5" spans="1:67" ht="14.25" customHeight="1">
      <c r="A5" s="72" t="s">
        <v>139</v>
      </c>
      <c r="B5" s="518">
        <v>2</v>
      </c>
      <c r="C5" s="518">
        <f t="array" aca="1" ref="C5" ca="1">INDIRECT("'"&amp;A5&amp;"'!B$7")</f>
        <v>108</v>
      </c>
      <c r="D5" s="518" t="str">
        <f t="array" aca="1" ref="D5" ca="1">INDIRECT("'"&amp;A5&amp;"'!B$9")</f>
        <v>yes</v>
      </c>
      <c r="E5" s="73"/>
      <c r="F5" s="74">
        <f t="array" aca="1" ref="F5" ca="1">INDIRECT("'"&amp;A5&amp;"'!M$14")</f>
        <v>1500</v>
      </c>
      <c r="G5" s="74">
        <f t="array" aca="1" ref="G5" ca="1">INDIRECT("'"&amp;A5&amp;"'!M$15")</f>
        <v>0</v>
      </c>
      <c r="H5" s="74">
        <f t="array" aca="1" ref="H5" ca="1">INDIRECT("'"&amp;$A5&amp;"'!M$16")</f>
        <v>203</v>
      </c>
      <c r="I5" s="519"/>
      <c r="J5" s="74">
        <f t="array" aca="1" ref="J5" ca="1">INDIRECT("'"&amp;$A5&amp;"'!M$20")+I5</f>
        <v>1703</v>
      </c>
      <c r="K5" s="73"/>
      <c r="L5" s="520">
        <f t="array" aca="1" ref="L5" ca="1">INDIRECT("'"&amp;$A5&amp;"'!B$15")</f>
        <v>151.19999999999999</v>
      </c>
      <c r="M5" s="520">
        <f t="array" aca="1" ref="M5" ca="1">INDIRECT("'"&amp;$A5&amp;"'!C$15")</f>
        <v>100</v>
      </c>
      <c r="N5" s="520">
        <f t="array" aca="1" ref="N5" ca="1">INDIRECT("'"&amp;$A5&amp;"'!B$17")</f>
        <v>0</v>
      </c>
      <c r="O5" s="520">
        <f t="array" aca="1" ref="O5" ca="1">INDIRECT("'"&amp;$A5&amp;"'!C$17")</f>
        <v>0</v>
      </c>
      <c r="P5" s="520">
        <f t="array" aca="1" ref="P5" ca="1">INDIRECT("'"&amp;A5&amp;"'!B$16")</f>
        <v>176.39999999999998</v>
      </c>
      <c r="Q5" s="520">
        <f t="array" aca="1" ref="Q5" ca="1">INDIRECT("'"&amp;A5&amp;"'!C$16")</f>
        <v>0</v>
      </c>
      <c r="R5" s="520">
        <f t="array" aca="1" ref="R5" ca="1">INDIRECT("'"&amp;A5&amp;"'!B$19")+INDIRECT("'"&amp;A5&amp;"'!C$19")</f>
        <v>0</v>
      </c>
      <c r="S5" s="520">
        <f t="array" aca="1" ref="S5" ca="1">INDIRECT("'"&amp;A5&amp;"'!B$18")+INDIRECT("'"&amp;A5&amp;"'!C$18")</f>
        <v>100</v>
      </c>
      <c r="T5" s="73"/>
      <c r="U5" s="521">
        <f ca="1">L5*Constants!$B$6</f>
        <v>7559.9999999999991</v>
      </c>
      <c r="V5" s="521">
        <f ca="1">M5*Constants!$B$6</f>
        <v>5000</v>
      </c>
      <c r="W5" s="521">
        <f t="array" aca="1" ref="W5" ca="1">INDIRECT("'"&amp;$A5&amp;"'!B$20")</f>
        <v>0</v>
      </c>
      <c r="X5" s="521">
        <f t="array" aca="1" ref="X5" ca="1">INDIRECT("'"&amp;$A5&amp;"'!C$20")</f>
        <v>0</v>
      </c>
      <c r="Y5" s="521">
        <f ca="1">P5*Constants!$B$8</f>
        <v>881.99999999999989</v>
      </c>
      <c r="Z5" s="521">
        <f ca="1">Q5*Constants!$B$8</f>
        <v>0</v>
      </c>
      <c r="AA5" s="521">
        <f t="array" aca="1" ref="AA5" ca="1">INDIRECT("'"&amp;A5&amp;"'!B$21")+INDIRECT("'"&amp;A5&amp;"'!C$21")</f>
        <v>0</v>
      </c>
      <c r="AB5" s="520">
        <f ca="1">ROUND(S5/Constants!$B$21,0)</f>
        <v>2</v>
      </c>
      <c r="AC5" s="73"/>
      <c r="AD5" s="520">
        <f t="array" aca="1" ref="AD5" ca="1">INDIRECT("'"&amp;A5&amp;"'!E15")</f>
        <v>0</v>
      </c>
      <c r="AE5" s="520">
        <f t="array" aca="1" ref="AE5" ca="1">INDIRECT("'"&amp;A5&amp;"'!D15")</f>
        <v>0</v>
      </c>
      <c r="AF5" s="520">
        <f t="array" aca="1" ref="AF5" ca="1">INDIRECT("'"&amp;A5&amp;"'!E17")</f>
        <v>0</v>
      </c>
      <c r="AG5" s="520">
        <f t="array" aca="1" ref="AG5" ca="1">INDIRECT("'"&amp;A5&amp;"'!D17")</f>
        <v>0</v>
      </c>
      <c r="AH5" s="520">
        <f t="array" aca="1" ref="AH5" ca="1">INDIRECT("'"&amp;A5&amp;"'!E$16")</f>
        <v>0</v>
      </c>
      <c r="AI5" s="520">
        <f t="array" aca="1" ref="AI5" ca="1">INDIRECT("'"&amp;A5&amp;"'!D$16")</f>
        <v>0</v>
      </c>
      <c r="AJ5" s="520">
        <f t="array" aca="1" ref="AJ5" ca="1">INDIRECT("'"&amp;A5&amp;"'!E$19")</f>
        <v>0</v>
      </c>
      <c r="AK5" s="520">
        <f t="array" aca="1" ref="AK5" ca="1">INDIRECT("'"&amp;A5&amp;"'!D$19")</f>
        <v>0</v>
      </c>
      <c r="AL5" s="520">
        <f t="shared" ca="1" si="0"/>
        <v>50.4</v>
      </c>
      <c r="AM5" s="520">
        <f t="array" aca="1" ref="AM5" ca="1">INDIRECT("'"&amp;A5&amp;"'!D$18")+INDIRECT("'"&amp;A5&amp;"'!E$18")</f>
        <v>630</v>
      </c>
      <c r="AN5" s="73"/>
      <c r="AO5" s="521">
        <f ca="1">AD5*Constants!$B$6</f>
        <v>0</v>
      </c>
      <c r="AP5" s="521">
        <f ca="1">AE5*Constants!$B$6</f>
        <v>0</v>
      </c>
      <c r="AQ5" s="521">
        <f t="array" aca="1" ref="AQ5" ca="1">INDIRECT("'"&amp;$A5&amp;"'!E$20")</f>
        <v>0</v>
      </c>
      <c r="AR5" s="521">
        <f t="array" aca="1" ref="AR5" ca="1">INDIRECT("'"&amp;$A5&amp;"'!D$20")</f>
        <v>0</v>
      </c>
      <c r="AS5" s="521">
        <f ca="1">AH5*Constants!$B$8</f>
        <v>0</v>
      </c>
      <c r="AT5" s="521">
        <f ca="1">AI5*Constants!$B$8</f>
        <v>0</v>
      </c>
      <c r="AU5" s="521">
        <f t="array" aca="1" ref="AU5" ca="1">INDIRECT("'"&amp;A5&amp;"'!E$21")</f>
        <v>0</v>
      </c>
      <c r="AV5" s="521">
        <f t="array" aca="1" ref="AV5" ca="1">INDIRECT("'"&amp;A5&amp;"'!D$21")</f>
        <v>0</v>
      </c>
      <c r="AW5" s="521">
        <f t="array" aca="1" ref="AW5" ca="1">INDIRECT("'"&amp;$A5&amp;"'!F$22")</f>
        <v>2100</v>
      </c>
      <c r="AX5" s="521">
        <f t="array" aca="1" ref="AX5" ca="1">INDIRECT("'"&amp;$A5&amp;"'!E$23")</f>
        <v>0</v>
      </c>
      <c r="AY5" s="520">
        <f ca="1">ROUND(AM5/Constants!$B$21,0)</f>
        <v>11</v>
      </c>
      <c r="AZ5" s="522">
        <f>'Student Trainers'!H4</f>
        <v>860</v>
      </c>
      <c r="BA5" s="75"/>
      <c r="BB5" s="523">
        <f t="array" aca="1" ref="BB5" ca="1">INDIRECT("'"&amp;$A5&amp;"'!H$15")</f>
        <v>1014</v>
      </c>
      <c r="BC5" s="523">
        <f t="array" aca="1" ref="BC5" ca="1">INDIRECT("'"&amp;$A5&amp;"'!I$15")</f>
        <v>0</v>
      </c>
      <c r="BD5" s="75"/>
      <c r="BE5" s="524">
        <f t="array" aca="1" ref="BE5" ca="1">INDIRECT("'"&amp;$A5&amp;"'!H$16")</f>
        <v>38160</v>
      </c>
      <c r="BF5" s="524">
        <f t="shared" ca="1" si="1"/>
        <v>37262.482301297387</v>
      </c>
      <c r="BG5" s="524">
        <f t="array" aca="1" ref="BG5" ca="1">INDIRECT("'"&amp;$A5&amp;"'!I$16")</f>
        <v>0</v>
      </c>
      <c r="BH5" s="75"/>
      <c r="BI5" s="76">
        <f t="array" aca="1" ref="BI5" ca="1">INDIRECT("'"&amp;$A5&amp;"'!J$15")</f>
        <v>203</v>
      </c>
      <c r="BJ5" s="77">
        <f t="array" aca="1" ref="BJ5" ca="1">INDIRECT("'"&amp;$A5&amp;"'!K$15")</f>
        <v>0</v>
      </c>
      <c r="BK5" s="17"/>
      <c r="BL5" s="78">
        <f t="shared" ca="1" si="2"/>
        <v>52164.482301297387</v>
      </c>
      <c r="BM5" s="79">
        <f t="shared" ca="1" si="3"/>
        <v>483.00446575275356</v>
      </c>
      <c r="BN5" s="525">
        <f t="shared" ca="1" si="4"/>
        <v>1.5871690669467349</v>
      </c>
      <c r="BO5" s="80">
        <f t="shared" ca="1" si="5"/>
        <v>0</v>
      </c>
    </row>
    <row r="6" spans="1:67" ht="14.25" customHeight="1">
      <c r="A6" s="72" t="s">
        <v>141</v>
      </c>
      <c r="B6" s="518">
        <v>3</v>
      </c>
      <c r="C6" s="518">
        <f t="array" aca="1" ref="C6" ca="1">INDIRECT("'"&amp;A6&amp;"'!B$7")</f>
        <v>75</v>
      </c>
      <c r="D6" s="518" t="str">
        <f t="array" aca="1" ref="D6" ca="1">INDIRECT("'"&amp;A6&amp;"'!B$9")</f>
        <v>yes</v>
      </c>
      <c r="E6" s="73"/>
      <c r="F6" s="74">
        <f t="array" aca="1" ref="F6" ca="1">INDIRECT("'"&amp;A6&amp;"'!M$14")</f>
        <v>2000</v>
      </c>
      <c r="G6" s="74">
        <f t="array" aca="1" ref="G6" ca="1">INDIRECT("'"&amp;A6&amp;"'!M$15")</f>
        <v>0</v>
      </c>
      <c r="H6" s="74">
        <f t="array" aca="1" ref="H6" ca="1">INDIRECT("'"&amp;$A6&amp;"'!M$16")</f>
        <v>84.35</v>
      </c>
      <c r="I6" s="519"/>
      <c r="J6" s="74">
        <f t="array" aca="1" ref="J6" ca="1">INDIRECT("'"&amp;$A6&amp;"'!M$20")+I6</f>
        <v>2084.35</v>
      </c>
      <c r="K6" s="73"/>
      <c r="L6" s="520">
        <f t="array" aca="1" ref="L6" ca="1">INDIRECT("'"&amp;$A6&amp;"'!B$15")</f>
        <v>0</v>
      </c>
      <c r="M6" s="520">
        <f t="array" aca="1" ref="M6" ca="1">INDIRECT("'"&amp;$A6&amp;"'!C$15")</f>
        <v>0</v>
      </c>
      <c r="N6" s="520">
        <f t="array" aca="1" ref="N6" ca="1">INDIRECT("'"&amp;$A6&amp;"'!B$17")</f>
        <v>0</v>
      </c>
      <c r="O6" s="520">
        <f t="array" aca="1" ref="O6" ca="1">INDIRECT("'"&amp;$A6&amp;"'!C$17")</f>
        <v>0</v>
      </c>
      <c r="P6" s="520">
        <f t="array" aca="1" ref="P6" ca="1">INDIRECT("'"&amp;A6&amp;"'!B$16")</f>
        <v>0</v>
      </c>
      <c r="Q6" s="520">
        <f t="array" aca="1" ref="Q6" ca="1">INDIRECT("'"&amp;A6&amp;"'!C$16")</f>
        <v>0</v>
      </c>
      <c r="R6" s="520">
        <f t="array" aca="1" ref="R6" ca="1">INDIRECT("'"&amp;A6&amp;"'!B$19")+INDIRECT("'"&amp;A6&amp;"'!C$19")</f>
        <v>0</v>
      </c>
      <c r="S6" s="520">
        <f t="array" aca="1" ref="S6" ca="1">INDIRECT("'"&amp;A6&amp;"'!B$18")+INDIRECT("'"&amp;A6&amp;"'!C$18")</f>
        <v>0</v>
      </c>
      <c r="T6" s="73"/>
      <c r="U6" s="521">
        <f ca="1">L6*Constants!$B$6</f>
        <v>0</v>
      </c>
      <c r="V6" s="521">
        <f ca="1">M6*Constants!$B$6</f>
        <v>0</v>
      </c>
      <c r="W6" s="521">
        <f t="array" aca="1" ref="W6" ca="1">INDIRECT("'"&amp;$A6&amp;"'!B$20")</f>
        <v>0</v>
      </c>
      <c r="X6" s="521">
        <f t="array" aca="1" ref="X6" ca="1">INDIRECT("'"&amp;$A6&amp;"'!C$20")</f>
        <v>0</v>
      </c>
      <c r="Y6" s="521">
        <f ca="1">P6*Constants!$B$8</f>
        <v>0</v>
      </c>
      <c r="Z6" s="521">
        <f ca="1">Q6*Constants!$B$8</f>
        <v>0</v>
      </c>
      <c r="AA6" s="521">
        <f t="array" aca="1" ref="AA6" ca="1">INDIRECT("'"&amp;A6&amp;"'!B$21")+INDIRECT("'"&amp;A6&amp;"'!C$21")</f>
        <v>0</v>
      </c>
      <c r="AB6" s="520">
        <f ca="1">ROUND(S6/Constants!$B$21,0)</f>
        <v>0</v>
      </c>
      <c r="AC6" s="73"/>
      <c r="AD6" s="520">
        <f t="array" aca="1" ref="AD6" ca="1">INDIRECT("'"&amp;A6&amp;"'!E15")</f>
        <v>0</v>
      </c>
      <c r="AE6" s="520">
        <f t="array" aca="1" ref="AE6" ca="1">INDIRECT("'"&amp;A6&amp;"'!D15")</f>
        <v>302.39999999999998</v>
      </c>
      <c r="AF6" s="520">
        <f t="array" aca="1" ref="AF6" ca="1">INDIRECT("'"&amp;A6&amp;"'!E17")</f>
        <v>0</v>
      </c>
      <c r="AG6" s="520">
        <f t="array" aca="1" ref="AG6" ca="1">INDIRECT("'"&amp;A6&amp;"'!D17")</f>
        <v>0</v>
      </c>
      <c r="AH6" s="520">
        <f t="array" aca="1" ref="AH6" ca="1">INDIRECT("'"&amp;A6&amp;"'!E$16")</f>
        <v>0</v>
      </c>
      <c r="AI6" s="520">
        <f t="array" aca="1" ref="AI6" ca="1">INDIRECT("'"&amp;A6&amp;"'!D$16")</f>
        <v>0</v>
      </c>
      <c r="AJ6" s="520">
        <f t="array" aca="1" ref="AJ6" ca="1">INDIRECT("'"&amp;A6&amp;"'!E$19")</f>
        <v>0</v>
      </c>
      <c r="AK6" s="520">
        <f t="array" aca="1" ref="AK6" ca="1">INDIRECT("'"&amp;A6&amp;"'!D$19")</f>
        <v>0</v>
      </c>
      <c r="AL6" s="520">
        <f t="shared" ca="1" si="0"/>
        <v>25.2</v>
      </c>
      <c r="AM6" s="520">
        <f t="array" aca="1" ref="AM6" ca="1">INDIRECT("'"&amp;A6&amp;"'!D$18")+INDIRECT("'"&amp;A6&amp;"'!E$18")</f>
        <v>0</v>
      </c>
      <c r="AN6" s="73"/>
      <c r="AO6" s="521">
        <f ca="1">AD6*Constants!$B$6</f>
        <v>0</v>
      </c>
      <c r="AP6" s="521">
        <f ca="1">AE6*Constants!$B$6</f>
        <v>15119.999999999998</v>
      </c>
      <c r="AQ6" s="521">
        <f t="array" aca="1" ref="AQ6" ca="1">INDIRECT("'"&amp;$A6&amp;"'!E$20")</f>
        <v>0</v>
      </c>
      <c r="AR6" s="521">
        <f t="array" aca="1" ref="AR6" ca="1">INDIRECT("'"&amp;$A6&amp;"'!D$20")</f>
        <v>0</v>
      </c>
      <c r="AS6" s="521">
        <f ca="1">AH6*Constants!$B$8</f>
        <v>0</v>
      </c>
      <c r="AT6" s="521">
        <f ca="1">AI6*Constants!$B$8</f>
        <v>0</v>
      </c>
      <c r="AU6" s="521">
        <f t="array" aca="1" ref="AU6" ca="1">INDIRECT("'"&amp;A6&amp;"'!E$21")</f>
        <v>0</v>
      </c>
      <c r="AV6" s="521">
        <f t="array" aca="1" ref="AV6" ca="1">INDIRECT("'"&amp;A6&amp;"'!D$21")</f>
        <v>0</v>
      </c>
      <c r="AW6" s="521">
        <f t="array" aca="1" ref="AW6" ca="1">INDIRECT("'"&amp;$A6&amp;"'!F$22")</f>
        <v>1050</v>
      </c>
      <c r="AX6" s="521">
        <f t="array" aca="1" ref="AX6" ca="1">INDIRECT("'"&amp;$A6&amp;"'!E$23")</f>
        <v>0</v>
      </c>
      <c r="AY6" s="520">
        <f ca="1">ROUND(AM6/Constants!$B$21,0)</f>
        <v>0</v>
      </c>
      <c r="AZ6" s="522">
        <f>'Student Trainers'!H5</f>
        <v>0</v>
      </c>
      <c r="BA6" s="75"/>
      <c r="BB6" s="523">
        <f t="array" aca="1" ref="BB6" ca="1">INDIRECT("'"&amp;$A6&amp;"'!H$15")</f>
        <v>252</v>
      </c>
      <c r="BC6" s="523">
        <f t="array" aca="1" ref="BC6" ca="1">INDIRECT("'"&amp;$A6&amp;"'!I$15")</f>
        <v>0</v>
      </c>
      <c r="BD6" s="75"/>
      <c r="BE6" s="524">
        <f t="array" aca="1" ref="BE6" ca="1">INDIRECT("'"&amp;$A6&amp;"'!H$16")</f>
        <v>8820</v>
      </c>
      <c r="BF6" s="524">
        <f t="shared" ca="1" si="1"/>
        <v>8612.554871526283</v>
      </c>
      <c r="BG6" s="524">
        <f t="array" aca="1" ref="BG6" ca="1">INDIRECT("'"&amp;$A6&amp;"'!I$16")</f>
        <v>0</v>
      </c>
      <c r="BH6" s="75"/>
      <c r="BI6" s="76">
        <f t="array" aca="1" ref="BI6" ca="1">INDIRECT("'"&amp;$A6&amp;"'!J$15")</f>
        <v>84.35</v>
      </c>
      <c r="BJ6" s="77">
        <f t="array" aca="1" ref="BJ6" ca="1">INDIRECT("'"&amp;$A6&amp;"'!K$15")</f>
        <v>0</v>
      </c>
      <c r="BK6" s="17"/>
      <c r="BL6" s="78">
        <f t="shared" ca="1" si="2"/>
        <v>22782.554871526285</v>
      </c>
      <c r="BM6" s="79">
        <f t="shared" ca="1" si="3"/>
        <v>303.76739828701716</v>
      </c>
      <c r="BN6" s="525">
        <f t="shared" ca="1" si="4"/>
        <v>0.99818998020370509</v>
      </c>
      <c r="BO6" s="80">
        <f t="shared" ca="1" si="5"/>
        <v>0</v>
      </c>
    </row>
    <row r="7" spans="1:67" ht="14.25" customHeight="1">
      <c r="A7" s="72" t="s">
        <v>143</v>
      </c>
      <c r="B7" s="518">
        <v>2</v>
      </c>
      <c r="C7" s="518">
        <f t="array" aca="1" ref="C7" ca="1">INDIRECT("'"&amp;A7&amp;"'!B$7")</f>
        <v>51</v>
      </c>
      <c r="D7" s="518" t="str">
        <f t="array" aca="1" ref="D7" ca="1">INDIRECT("'"&amp;A7&amp;"'!B$9")</f>
        <v>yes</v>
      </c>
      <c r="E7" s="73"/>
      <c r="F7" s="74">
        <f t="array" aca="1" ref="F7" ca="1">INDIRECT("'"&amp;A7&amp;"'!M$14")</f>
        <v>0</v>
      </c>
      <c r="G7" s="74">
        <f t="array" aca="1" ref="G7" ca="1">INDIRECT("'"&amp;A7&amp;"'!M$15")</f>
        <v>0</v>
      </c>
      <c r="H7" s="74">
        <f t="array" aca="1" ref="H7" ca="1">INDIRECT("'"&amp;$A7&amp;"'!M$16")</f>
        <v>160</v>
      </c>
      <c r="I7" s="519"/>
      <c r="J7" s="74">
        <f t="array" aca="1" ref="J7" ca="1">INDIRECT("'"&amp;$A7&amp;"'!M$20")+I7</f>
        <v>160</v>
      </c>
      <c r="K7" s="73"/>
      <c r="L7" s="520">
        <f t="array" aca="1" ref="L7" ca="1">INDIRECT("'"&amp;$A7&amp;"'!B$15")</f>
        <v>0</v>
      </c>
      <c r="M7" s="520">
        <f t="array" aca="1" ref="M7" ca="1">INDIRECT("'"&amp;$A7&amp;"'!C$15")</f>
        <v>0</v>
      </c>
      <c r="N7" s="520">
        <f t="array" aca="1" ref="N7" ca="1">INDIRECT("'"&amp;$A7&amp;"'!B$17")</f>
        <v>0</v>
      </c>
      <c r="O7" s="520">
        <f t="array" aca="1" ref="O7" ca="1">INDIRECT("'"&amp;$A7&amp;"'!C$17")</f>
        <v>0</v>
      </c>
      <c r="P7" s="520">
        <f t="array" aca="1" ref="P7" ca="1">INDIRECT("'"&amp;A7&amp;"'!B$16")</f>
        <v>253.32999999999996</v>
      </c>
      <c r="Q7" s="520">
        <f t="array" aca="1" ref="Q7" ca="1">INDIRECT("'"&amp;A7&amp;"'!C$16")</f>
        <v>100</v>
      </c>
      <c r="R7" s="520">
        <f t="array" aca="1" ref="R7" ca="1">INDIRECT("'"&amp;A7&amp;"'!B$19")+INDIRECT("'"&amp;A7&amp;"'!C$19")</f>
        <v>0</v>
      </c>
      <c r="S7" s="520">
        <f t="array" aca="1" ref="S7" ca="1">INDIRECT("'"&amp;A7&amp;"'!B$18")+INDIRECT("'"&amp;A7&amp;"'!C$18")</f>
        <v>100</v>
      </c>
      <c r="T7" s="73"/>
      <c r="U7" s="521">
        <f ca="1">L7*Constants!$B$6</f>
        <v>0</v>
      </c>
      <c r="V7" s="521">
        <f ca="1">M7*Constants!$B$6</f>
        <v>0</v>
      </c>
      <c r="W7" s="521">
        <f t="array" aca="1" ref="W7" ca="1">INDIRECT("'"&amp;$A7&amp;"'!B$20")</f>
        <v>0</v>
      </c>
      <c r="X7" s="521">
        <f t="array" aca="1" ref="X7" ca="1">INDIRECT("'"&amp;$A7&amp;"'!C$20")</f>
        <v>0</v>
      </c>
      <c r="Y7" s="521">
        <f ca="1">P7*Constants!$B$8</f>
        <v>1266.6499999999999</v>
      </c>
      <c r="Z7" s="521">
        <f ca="1">Q7*Constants!$B$8</f>
        <v>500</v>
      </c>
      <c r="AA7" s="521">
        <f t="array" aca="1" ref="AA7" ca="1">INDIRECT("'"&amp;A7&amp;"'!B$21")+INDIRECT("'"&amp;A7&amp;"'!C$21")</f>
        <v>0</v>
      </c>
      <c r="AB7" s="520">
        <f ca="1">ROUND(S7/Constants!$B$21,0)</f>
        <v>2</v>
      </c>
      <c r="AC7" s="73"/>
      <c r="AD7" s="520">
        <f t="array" aca="1" ref="AD7" ca="1">INDIRECT("'"&amp;A7&amp;"'!E15")</f>
        <v>0</v>
      </c>
      <c r="AE7" s="520">
        <f t="array" aca="1" ref="AE7" ca="1">INDIRECT("'"&amp;A7&amp;"'!D15")</f>
        <v>0</v>
      </c>
      <c r="AF7" s="520">
        <f t="array" aca="1" ref="AF7" ca="1">INDIRECT("'"&amp;A7&amp;"'!E17")</f>
        <v>0</v>
      </c>
      <c r="AG7" s="520">
        <f t="array" aca="1" ref="AG7" ca="1">INDIRECT("'"&amp;A7&amp;"'!D17")</f>
        <v>0</v>
      </c>
      <c r="AH7" s="520">
        <f t="array" aca="1" ref="AH7" ca="1">INDIRECT("'"&amp;A7&amp;"'!E$16")</f>
        <v>0</v>
      </c>
      <c r="AI7" s="520">
        <f t="array" aca="1" ref="AI7" ca="1">INDIRECT("'"&amp;A7&amp;"'!D$16")</f>
        <v>0</v>
      </c>
      <c r="AJ7" s="520">
        <f t="array" aca="1" ref="AJ7" ca="1">INDIRECT("'"&amp;A7&amp;"'!E$19")</f>
        <v>0</v>
      </c>
      <c r="AK7" s="520">
        <f t="array" aca="1" ref="AK7" ca="1">INDIRECT("'"&amp;A7&amp;"'!D$19")</f>
        <v>0</v>
      </c>
      <c r="AL7" s="520">
        <f t="shared" ca="1" si="0"/>
        <v>0</v>
      </c>
      <c r="AM7" s="520">
        <f t="array" aca="1" ref="AM7" ca="1">INDIRECT("'"&amp;A7&amp;"'!D$18")+INDIRECT("'"&amp;A7&amp;"'!E$18")</f>
        <v>481</v>
      </c>
      <c r="AN7" s="73"/>
      <c r="AO7" s="521">
        <f ca="1">AD7*Constants!$B$6</f>
        <v>0</v>
      </c>
      <c r="AP7" s="521">
        <f ca="1">AE7*Constants!$B$6</f>
        <v>0</v>
      </c>
      <c r="AQ7" s="521">
        <f t="array" aca="1" ref="AQ7" ca="1">INDIRECT("'"&amp;$A7&amp;"'!E$20")</f>
        <v>0</v>
      </c>
      <c r="AR7" s="521">
        <f t="array" aca="1" ref="AR7" ca="1">INDIRECT("'"&amp;$A7&amp;"'!D$20")</f>
        <v>0</v>
      </c>
      <c r="AS7" s="521">
        <f ca="1">AH7*Constants!$B$8</f>
        <v>0</v>
      </c>
      <c r="AT7" s="521">
        <f ca="1">AI7*Constants!$B$8</f>
        <v>0</v>
      </c>
      <c r="AU7" s="521">
        <f t="array" aca="1" ref="AU7" ca="1">INDIRECT("'"&amp;A7&amp;"'!E$21")</f>
        <v>0</v>
      </c>
      <c r="AV7" s="521">
        <f t="array" aca="1" ref="AV7" ca="1">INDIRECT("'"&amp;A7&amp;"'!D$21")</f>
        <v>0</v>
      </c>
      <c r="AW7" s="521">
        <f t="array" aca="1" ref="AW7" ca="1">INDIRECT("'"&amp;$A7&amp;"'!F$22")</f>
        <v>0</v>
      </c>
      <c r="AX7" s="521">
        <f t="array" aca="1" ref="AX7" ca="1">INDIRECT("'"&amp;$A7&amp;"'!E$23")</f>
        <v>0</v>
      </c>
      <c r="AY7" s="520">
        <f ca="1">ROUND(AM7/Constants!$B$21,0)</f>
        <v>8</v>
      </c>
      <c r="AZ7" s="522">
        <f>'Student Trainers'!H6</f>
        <v>410</v>
      </c>
      <c r="BA7" s="75"/>
      <c r="BB7" s="523">
        <f t="array" aca="1" ref="BB7" ca="1">INDIRECT("'"&amp;$A7&amp;"'!H$15")</f>
        <v>495</v>
      </c>
      <c r="BC7" s="523">
        <f t="array" aca="1" ref="BC7" ca="1">INDIRECT("'"&amp;$A7&amp;"'!I$15")</f>
        <v>0</v>
      </c>
      <c r="BD7" s="75"/>
      <c r="BE7" s="524">
        <f t="array" aca="1" ref="BE7" ca="1">INDIRECT("'"&amp;$A7&amp;"'!H$16")</f>
        <v>16950</v>
      </c>
      <c r="BF7" s="524">
        <f t="shared" ca="1" si="1"/>
        <v>16551.338443579421</v>
      </c>
      <c r="BG7" s="524">
        <f t="array" aca="1" ref="BG7" ca="1">INDIRECT("'"&amp;$A7&amp;"'!I$16")</f>
        <v>0</v>
      </c>
      <c r="BH7" s="75"/>
      <c r="BI7" s="76">
        <f t="array" aca="1" ref="BI7" ca="1">INDIRECT("'"&amp;$A7&amp;"'!J$15")</f>
        <v>160</v>
      </c>
      <c r="BJ7" s="77">
        <f t="array" aca="1" ref="BJ7" ca="1">INDIRECT("'"&amp;$A7&amp;"'!K$15")</f>
        <v>0</v>
      </c>
      <c r="BK7" s="17"/>
      <c r="BL7" s="78">
        <f t="shared" ca="1" si="2"/>
        <v>18727.988443579423</v>
      </c>
      <c r="BM7" s="79">
        <f t="shared" ca="1" si="3"/>
        <v>367.21545967802791</v>
      </c>
      <c r="BN7" s="525">
        <f t="shared" ca="1" si="4"/>
        <v>1.2066824632713435</v>
      </c>
      <c r="BO7" s="80">
        <f t="shared" ca="1" si="5"/>
        <v>0</v>
      </c>
    </row>
    <row r="8" spans="1:67" ht="14.25" customHeight="1">
      <c r="A8" s="72" t="s">
        <v>144</v>
      </c>
      <c r="B8" s="518">
        <v>4</v>
      </c>
      <c r="C8" s="518">
        <f t="array" aca="1" ref="C8" ca="1">INDIRECT("'"&amp;A8&amp;"'!B$7")</f>
        <v>278</v>
      </c>
      <c r="D8" s="518" t="str">
        <f t="array" aca="1" ref="D8" ca="1">INDIRECT("'"&amp;A8&amp;"'!B$9")</f>
        <v>yes</v>
      </c>
      <c r="E8" s="73"/>
      <c r="F8" s="74">
        <f t="array" aca="1" ref="F8" ca="1">INDIRECT("'"&amp;A8&amp;"'!M$14")</f>
        <v>4000</v>
      </c>
      <c r="G8" s="74">
        <f t="array" aca="1" ref="G8" ca="1">INDIRECT("'"&amp;A8&amp;"'!M$15")</f>
        <v>0</v>
      </c>
      <c r="H8" s="74">
        <f t="array" aca="1" ref="H8" ca="1">INDIRECT("'"&amp;$A8&amp;"'!M$16")</f>
        <v>5045.9340000000011</v>
      </c>
      <c r="I8" s="519"/>
      <c r="J8" s="74">
        <f t="array" aca="1" ref="J8" ca="1">INDIRECT("'"&amp;$A8&amp;"'!M$20")+I8</f>
        <v>9045.9340000000011</v>
      </c>
      <c r="K8" s="73"/>
      <c r="L8" s="520">
        <f t="array" aca="1" ref="L8" ca="1">INDIRECT("'"&amp;$A8&amp;"'!B$15")</f>
        <v>453.59999999999997</v>
      </c>
      <c r="M8" s="520">
        <f t="array" aca="1" ref="M8" ca="1">INDIRECT("'"&amp;$A8&amp;"'!C$15")</f>
        <v>280</v>
      </c>
      <c r="N8" s="520">
        <f t="array" aca="1" ref="N8" ca="1">INDIRECT("'"&amp;$A8&amp;"'!B$17")</f>
        <v>0</v>
      </c>
      <c r="O8" s="520">
        <f t="array" aca="1" ref="O8" ca="1">INDIRECT("'"&amp;$A8&amp;"'!C$17")</f>
        <v>0</v>
      </c>
      <c r="P8" s="520">
        <f t="array" aca="1" ref="P8" ca="1">INDIRECT("'"&amp;A8&amp;"'!B$16")</f>
        <v>0</v>
      </c>
      <c r="Q8" s="520">
        <f t="array" aca="1" ref="Q8" ca="1">INDIRECT("'"&amp;A8&amp;"'!C$16")</f>
        <v>0</v>
      </c>
      <c r="R8" s="520">
        <f t="array" aca="1" ref="R8" ca="1">INDIRECT("'"&amp;A8&amp;"'!B$19")+INDIRECT("'"&amp;A8&amp;"'!C$19")</f>
        <v>0</v>
      </c>
      <c r="S8" s="520">
        <f t="array" aca="1" ref="S8" ca="1">INDIRECT("'"&amp;A8&amp;"'!B$18")+INDIRECT("'"&amp;A8&amp;"'!C$18")</f>
        <v>266</v>
      </c>
      <c r="T8" s="73"/>
      <c r="U8" s="521">
        <f ca="1">L8*Constants!$B$6</f>
        <v>22680</v>
      </c>
      <c r="V8" s="521">
        <f ca="1">M8*Constants!$B$6</f>
        <v>14000</v>
      </c>
      <c r="W8" s="521">
        <f t="array" aca="1" ref="W8" ca="1">INDIRECT("'"&amp;$A8&amp;"'!B$20")</f>
        <v>0</v>
      </c>
      <c r="X8" s="521">
        <f t="array" aca="1" ref="X8" ca="1">INDIRECT("'"&amp;$A8&amp;"'!C$20")</f>
        <v>0</v>
      </c>
      <c r="Y8" s="521">
        <f ca="1">P8*Constants!$B$8</f>
        <v>0</v>
      </c>
      <c r="Z8" s="521">
        <f ca="1">Q8*Constants!$B$8</f>
        <v>0</v>
      </c>
      <c r="AA8" s="521">
        <f t="array" aca="1" ref="AA8" ca="1">INDIRECT("'"&amp;A8&amp;"'!B$21")+INDIRECT("'"&amp;A8&amp;"'!C$21")</f>
        <v>0</v>
      </c>
      <c r="AB8" s="520">
        <f ca="1">ROUND(S8/Constants!$B$21,0)</f>
        <v>4</v>
      </c>
      <c r="AC8" s="73"/>
      <c r="AD8" s="520">
        <f t="array" aca="1" ref="AD8" ca="1">INDIRECT("'"&amp;A8&amp;"'!E15")</f>
        <v>0</v>
      </c>
      <c r="AE8" s="520">
        <f t="array" aca="1" ref="AE8" ca="1">INDIRECT("'"&amp;A8&amp;"'!D15")</f>
        <v>0</v>
      </c>
      <c r="AF8" s="520">
        <f t="array" aca="1" ref="AF8" ca="1">INDIRECT("'"&amp;A8&amp;"'!E17")</f>
        <v>0</v>
      </c>
      <c r="AG8" s="520">
        <f t="array" aca="1" ref="AG8" ca="1">INDIRECT("'"&amp;A8&amp;"'!D17")</f>
        <v>0</v>
      </c>
      <c r="AH8" s="520">
        <f t="array" aca="1" ref="AH8" ca="1">INDIRECT("'"&amp;A8&amp;"'!E$16")</f>
        <v>0</v>
      </c>
      <c r="AI8" s="520">
        <f t="array" aca="1" ref="AI8" ca="1">INDIRECT("'"&amp;A8&amp;"'!D$16")</f>
        <v>0</v>
      </c>
      <c r="AJ8" s="520">
        <f t="array" aca="1" ref="AJ8" ca="1">INDIRECT("'"&amp;A8&amp;"'!E$19")</f>
        <v>0</v>
      </c>
      <c r="AK8" s="520">
        <f t="array" aca="1" ref="AK8" ca="1">INDIRECT("'"&amp;A8&amp;"'!D$19")</f>
        <v>0</v>
      </c>
      <c r="AL8" s="520">
        <f t="shared" ca="1" si="0"/>
        <v>75.599999999999994</v>
      </c>
      <c r="AM8" s="520">
        <f t="array" aca="1" ref="AM8" ca="1">INDIRECT("'"&amp;A8&amp;"'!D$18")+INDIRECT("'"&amp;A8&amp;"'!E$18")</f>
        <v>883</v>
      </c>
      <c r="AN8" s="73"/>
      <c r="AO8" s="521">
        <f ca="1">AD8*Constants!$B$6</f>
        <v>0</v>
      </c>
      <c r="AP8" s="521">
        <f ca="1">AE8*Constants!$B$6</f>
        <v>0</v>
      </c>
      <c r="AQ8" s="521">
        <f t="array" aca="1" ref="AQ8" ca="1">INDIRECT("'"&amp;$A8&amp;"'!E$20")</f>
        <v>0</v>
      </c>
      <c r="AR8" s="521">
        <f t="array" aca="1" ref="AR8" ca="1">INDIRECT("'"&amp;$A8&amp;"'!D$20")</f>
        <v>0</v>
      </c>
      <c r="AS8" s="521">
        <f ca="1">AH8*Constants!$B$8</f>
        <v>0</v>
      </c>
      <c r="AT8" s="521">
        <f ca="1">AI8*Constants!$B$8</f>
        <v>0</v>
      </c>
      <c r="AU8" s="521">
        <f t="array" aca="1" ref="AU8" ca="1">INDIRECT("'"&amp;A8&amp;"'!E$21")</f>
        <v>0</v>
      </c>
      <c r="AV8" s="521">
        <f t="array" aca="1" ref="AV8" ca="1">INDIRECT("'"&amp;A8&amp;"'!D$21")</f>
        <v>0</v>
      </c>
      <c r="AW8" s="521">
        <f t="array" aca="1" ref="AW8" ca="1">INDIRECT("'"&amp;$A8&amp;"'!F$22")</f>
        <v>3150</v>
      </c>
      <c r="AX8" s="521">
        <f t="array" aca="1" ref="AX8" ca="1">INDIRECT("'"&amp;$A8&amp;"'!E$23")</f>
        <v>0</v>
      </c>
      <c r="AY8" s="520">
        <f ca="1">ROUND(AM8/Constants!$B$21,0)</f>
        <v>15</v>
      </c>
      <c r="AZ8" s="522">
        <f>'Student Trainers'!H7</f>
        <v>800</v>
      </c>
      <c r="BA8" s="75"/>
      <c r="BB8" s="523">
        <f t="array" aca="1" ref="BB8" ca="1">INDIRECT("'"&amp;$A8&amp;"'!H$15")</f>
        <v>930</v>
      </c>
      <c r="BC8" s="523">
        <f t="array" aca="1" ref="BC8" ca="1">INDIRECT("'"&amp;$A8&amp;"'!I$15")</f>
        <v>0</v>
      </c>
      <c r="BD8" s="75"/>
      <c r="BE8" s="524">
        <f t="array" aca="1" ref="BE8" ca="1">INDIRECT("'"&amp;$A8&amp;"'!H$16")</f>
        <v>74970</v>
      </c>
      <c r="BF8" s="524">
        <f t="shared" ca="1" si="1"/>
        <v>73206.716407973407</v>
      </c>
      <c r="BG8" s="524">
        <f t="array" aca="1" ref="BG8" ca="1">INDIRECT("'"&amp;$A8&amp;"'!I$16")</f>
        <v>0</v>
      </c>
      <c r="BH8" s="75"/>
      <c r="BI8" s="76">
        <f t="array" aca="1" ref="BI8" ca="1">INDIRECT("'"&amp;$A8&amp;"'!J$15")</f>
        <v>14109.670000000004</v>
      </c>
      <c r="BJ8" s="77">
        <f t="array" aca="1" ref="BJ8" ca="1">INDIRECT("'"&amp;$A8&amp;"'!K$15")</f>
        <v>9063.7360000000026</v>
      </c>
      <c r="BK8" s="17"/>
      <c r="BL8" s="78">
        <f t="shared" ca="1" si="2"/>
        <v>118900.45240797341</v>
      </c>
      <c r="BM8" s="79">
        <f t="shared" ca="1" si="3"/>
        <v>427.69946909342951</v>
      </c>
      <c r="BN8" s="525">
        <f t="shared" ca="1" si="4"/>
        <v>1.4054349709514304</v>
      </c>
      <c r="BO8" s="80">
        <f t="shared" ca="1" si="5"/>
        <v>0</v>
      </c>
    </row>
    <row r="9" spans="1:67" ht="14.25" customHeight="1">
      <c r="A9" s="72" t="s">
        <v>145</v>
      </c>
      <c r="B9" s="518">
        <v>3</v>
      </c>
      <c r="C9" s="518">
        <f t="array" aca="1" ref="C9" ca="1">INDIRECT("'"&amp;A9&amp;"'!B$7")</f>
        <v>106</v>
      </c>
      <c r="D9" s="518" t="str">
        <f t="array" aca="1" ref="D9" ca="1">INDIRECT("'"&amp;A9&amp;"'!B$9")</f>
        <v>yes</v>
      </c>
      <c r="E9" s="73"/>
      <c r="F9" s="74">
        <f t="array" aca="1" ref="F9" ca="1">INDIRECT("'"&amp;A9&amp;"'!M$14")</f>
        <v>2500</v>
      </c>
      <c r="G9" s="74">
        <f t="array" aca="1" ref="G9" ca="1">INDIRECT("'"&amp;A9&amp;"'!M$15")</f>
        <v>0</v>
      </c>
      <c r="H9" s="74">
        <f t="array" aca="1" ref="H9" ca="1">INDIRECT("'"&amp;$A9&amp;"'!M$16")</f>
        <v>1859</v>
      </c>
      <c r="I9" s="519"/>
      <c r="J9" s="74">
        <f t="array" aca="1" ref="J9" ca="1">INDIRECT("'"&amp;$A9&amp;"'!M$20")+I9</f>
        <v>4359</v>
      </c>
      <c r="K9" s="73"/>
      <c r="L9" s="520">
        <f t="array" aca="1" ref="L9" ca="1">INDIRECT("'"&amp;$A9&amp;"'!B$15")</f>
        <v>258</v>
      </c>
      <c r="M9" s="520">
        <f t="array" aca="1" ref="M9" ca="1">INDIRECT("'"&amp;$A9&amp;"'!C$15")</f>
        <v>56</v>
      </c>
      <c r="N9" s="520">
        <f t="array" aca="1" ref="N9" ca="1">INDIRECT("'"&amp;$A9&amp;"'!B$17")</f>
        <v>0</v>
      </c>
      <c r="O9" s="520">
        <f t="array" aca="1" ref="O9" ca="1">INDIRECT("'"&amp;$A9&amp;"'!C$17")</f>
        <v>0</v>
      </c>
      <c r="P9" s="520">
        <f t="array" aca="1" ref="P9" ca="1">INDIRECT("'"&amp;A9&amp;"'!B$16")</f>
        <v>0</v>
      </c>
      <c r="Q9" s="520">
        <f t="array" aca="1" ref="Q9" ca="1">INDIRECT("'"&amp;A9&amp;"'!C$16")</f>
        <v>0</v>
      </c>
      <c r="R9" s="520">
        <f t="array" aca="1" ref="R9" ca="1">INDIRECT("'"&amp;A9&amp;"'!B$19")+INDIRECT("'"&amp;A9&amp;"'!C$19")</f>
        <v>0</v>
      </c>
      <c r="S9" s="520">
        <f t="array" aca="1" ref="S9" ca="1">INDIRECT("'"&amp;A9&amp;"'!B$18")+INDIRECT("'"&amp;A9&amp;"'!C$18")</f>
        <v>0</v>
      </c>
      <c r="T9" s="73"/>
      <c r="U9" s="521">
        <f ca="1">L9*Constants!$B$6</f>
        <v>12900</v>
      </c>
      <c r="V9" s="521">
        <f ca="1">M9*Constants!$B$6</f>
        <v>2800</v>
      </c>
      <c r="W9" s="521">
        <f t="array" aca="1" ref="W9" ca="1">INDIRECT("'"&amp;$A9&amp;"'!B$20")</f>
        <v>0</v>
      </c>
      <c r="X9" s="521">
        <f t="array" aca="1" ref="X9" ca="1">INDIRECT("'"&amp;$A9&amp;"'!C$20")</f>
        <v>0</v>
      </c>
      <c r="Y9" s="521">
        <f ca="1">P9*Constants!$B$8</f>
        <v>0</v>
      </c>
      <c r="Z9" s="521">
        <f ca="1">Q9*Constants!$B$8</f>
        <v>0</v>
      </c>
      <c r="AA9" s="521">
        <f t="array" aca="1" ref="AA9" ca="1">INDIRECT("'"&amp;A9&amp;"'!B$21")+INDIRECT("'"&amp;A9&amp;"'!C$21")</f>
        <v>0</v>
      </c>
      <c r="AB9" s="520">
        <f ca="1">ROUND(S9/Constants!$B$21,0)</f>
        <v>0</v>
      </c>
      <c r="AC9" s="73"/>
      <c r="AD9" s="520">
        <f t="array" aca="1" ref="AD9" ca="1">INDIRECT("'"&amp;A9&amp;"'!E15")</f>
        <v>0</v>
      </c>
      <c r="AE9" s="520">
        <f t="array" aca="1" ref="AE9" ca="1">INDIRECT("'"&amp;A9&amp;"'!D15")</f>
        <v>0</v>
      </c>
      <c r="AF9" s="520">
        <f t="array" aca="1" ref="AF9" ca="1">INDIRECT("'"&amp;A9&amp;"'!E17")</f>
        <v>0</v>
      </c>
      <c r="AG9" s="520">
        <f t="array" aca="1" ref="AG9" ca="1">INDIRECT("'"&amp;A9&amp;"'!D17")</f>
        <v>0</v>
      </c>
      <c r="AH9" s="520">
        <f t="array" aca="1" ref="AH9" ca="1">INDIRECT("'"&amp;A9&amp;"'!E$16")</f>
        <v>0</v>
      </c>
      <c r="AI9" s="520">
        <f t="array" aca="1" ref="AI9" ca="1">INDIRECT("'"&amp;A9&amp;"'!D$16")</f>
        <v>0</v>
      </c>
      <c r="AJ9" s="520">
        <f t="array" aca="1" ref="AJ9" ca="1">INDIRECT("'"&amp;A9&amp;"'!E$19")</f>
        <v>0</v>
      </c>
      <c r="AK9" s="520">
        <f t="array" aca="1" ref="AK9" ca="1">INDIRECT("'"&amp;A9&amp;"'!D$19")</f>
        <v>0</v>
      </c>
      <c r="AL9" s="520">
        <f t="shared" ca="1" si="0"/>
        <v>0</v>
      </c>
      <c r="AM9" s="520">
        <f t="array" aca="1" ref="AM9" ca="1">INDIRECT("'"&amp;A9&amp;"'!D$18")+INDIRECT("'"&amp;A9&amp;"'!E$18")</f>
        <v>279.5</v>
      </c>
      <c r="AN9" s="73"/>
      <c r="AO9" s="521">
        <f ca="1">AD9*Constants!$B$6</f>
        <v>0</v>
      </c>
      <c r="AP9" s="521">
        <f ca="1">AE9*Constants!$B$6</f>
        <v>0</v>
      </c>
      <c r="AQ9" s="521">
        <f t="array" aca="1" ref="AQ9" ca="1">INDIRECT("'"&amp;$A9&amp;"'!E$20")</f>
        <v>0</v>
      </c>
      <c r="AR9" s="521">
        <f t="array" aca="1" ref="AR9" ca="1">INDIRECT("'"&amp;$A9&amp;"'!D$20")</f>
        <v>0</v>
      </c>
      <c r="AS9" s="521">
        <f ca="1">AH9*Constants!$B$8</f>
        <v>0</v>
      </c>
      <c r="AT9" s="521">
        <f ca="1">AI9*Constants!$B$8</f>
        <v>0</v>
      </c>
      <c r="AU9" s="521">
        <f t="array" aca="1" ref="AU9" ca="1">INDIRECT("'"&amp;A9&amp;"'!E$21")</f>
        <v>0</v>
      </c>
      <c r="AV9" s="521">
        <f t="array" aca="1" ref="AV9" ca="1">INDIRECT("'"&amp;A9&amp;"'!D$21")</f>
        <v>0</v>
      </c>
      <c r="AW9" s="521">
        <f t="array" aca="1" ref="AW9" ca="1">INDIRECT("'"&amp;$A9&amp;"'!F$22")</f>
        <v>0</v>
      </c>
      <c r="AX9" s="521">
        <f t="array" aca="1" ref="AX9" ca="1">INDIRECT("'"&amp;$A9&amp;"'!E$23")</f>
        <v>0</v>
      </c>
      <c r="AY9" s="520">
        <f ca="1">ROUND(AM9/Constants!$B$21,0)</f>
        <v>5</v>
      </c>
      <c r="AZ9" s="522">
        <f>'Student Trainers'!H8</f>
        <v>255</v>
      </c>
      <c r="BA9" s="75"/>
      <c r="BB9" s="523">
        <f t="array" aca="1" ref="BB9" ca="1">INDIRECT("'"&amp;$A9&amp;"'!H$15")</f>
        <v>0</v>
      </c>
      <c r="BC9" s="523">
        <f t="array" aca="1" ref="BC9" ca="1">INDIRECT("'"&amp;$A9&amp;"'!I$15")</f>
        <v>0</v>
      </c>
      <c r="BD9" s="75"/>
      <c r="BE9" s="524">
        <f t="array" aca="1" ref="BE9" ca="1">INDIRECT("'"&amp;$A9&amp;"'!H$16")</f>
        <v>0</v>
      </c>
      <c r="BF9" s="524">
        <f t="shared" ca="1" si="1"/>
        <v>0</v>
      </c>
      <c r="BG9" s="524">
        <f t="array" aca="1" ref="BG9" ca="1">INDIRECT("'"&amp;$A9&amp;"'!I$16")</f>
        <v>0</v>
      </c>
      <c r="BH9" s="75"/>
      <c r="BI9" s="76">
        <f t="array" aca="1" ref="BI9" ca="1">INDIRECT("'"&amp;$A9&amp;"'!J$15")</f>
        <v>5055</v>
      </c>
      <c r="BJ9" s="77">
        <f t="array" aca="1" ref="BJ9" ca="1">INDIRECT("'"&amp;$A9&amp;"'!K$15")</f>
        <v>3196</v>
      </c>
      <c r="BK9" s="17"/>
      <c r="BL9" s="78">
        <f t="shared" ca="1" si="2"/>
        <v>16651</v>
      </c>
      <c r="BM9" s="79">
        <f t="shared" ca="1" si="3"/>
        <v>157.08490566037736</v>
      </c>
      <c r="BN9" s="525">
        <f t="shared" ca="1" si="4"/>
        <v>0.51618633123781976</v>
      </c>
      <c r="BO9" s="80">
        <f t="shared" ca="1" si="5"/>
        <v>0</v>
      </c>
    </row>
    <row r="10" spans="1:67" ht="14.25" customHeight="1">
      <c r="A10" s="72" t="s">
        <v>146</v>
      </c>
      <c r="B10" s="518">
        <v>5</v>
      </c>
      <c r="C10" s="518">
        <f t="array" aca="1" ref="C10" ca="1">INDIRECT("'"&amp;A10&amp;"'!B$7")</f>
        <v>35</v>
      </c>
      <c r="D10" s="518" t="str">
        <f t="array" aca="1" ref="D10" ca="1">INDIRECT("'"&amp;A10&amp;"'!B$9")</f>
        <v>Partial</v>
      </c>
      <c r="E10" s="73"/>
      <c r="F10" s="74">
        <f t="array" aca="1" ref="F10" ca="1">INDIRECT("'"&amp;A10&amp;"'!M$14")</f>
        <v>0</v>
      </c>
      <c r="G10" s="74">
        <f t="array" aca="1" ref="G10" ca="1">INDIRECT("'"&amp;A10&amp;"'!M$15")</f>
        <v>0</v>
      </c>
      <c r="H10" s="74">
        <f t="array" aca="1" ref="H10" ca="1">INDIRECT("'"&amp;$A10&amp;"'!M$16")</f>
        <v>1139.6448717948715</v>
      </c>
      <c r="I10" s="519"/>
      <c r="J10" s="74">
        <f t="array" aca="1" ref="J10" ca="1">INDIRECT("'"&amp;$A10&amp;"'!M$20")+I10</f>
        <v>1139.6448717948715</v>
      </c>
      <c r="K10" s="73"/>
      <c r="L10" s="520">
        <f t="array" aca="1" ref="L10" ca="1">INDIRECT("'"&amp;$A10&amp;"'!B$15")</f>
        <v>0</v>
      </c>
      <c r="M10" s="520">
        <f t="array" aca="1" ref="M10" ca="1">INDIRECT("'"&amp;$A10&amp;"'!C$15")</f>
        <v>0</v>
      </c>
      <c r="N10" s="520">
        <f t="array" aca="1" ref="N10" ca="1">INDIRECT("'"&amp;$A10&amp;"'!B$17")</f>
        <v>0</v>
      </c>
      <c r="O10" s="520">
        <f t="array" aca="1" ref="O10" ca="1">INDIRECT("'"&amp;$A10&amp;"'!C$17")</f>
        <v>0</v>
      </c>
      <c r="P10" s="520">
        <f t="array" aca="1" ref="P10" ca="1">INDIRECT("'"&amp;A10&amp;"'!B$16")</f>
        <v>168</v>
      </c>
      <c r="Q10" s="520">
        <f t="array" aca="1" ref="Q10" ca="1">INDIRECT("'"&amp;A10&amp;"'!C$16")</f>
        <v>0</v>
      </c>
      <c r="R10" s="520">
        <f t="array" aca="1" ref="R10" ca="1">INDIRECT("'"&amp;A10&amp;"'!B$19")+INDIRECT("'"&amp;A10&amp;"'!C$19")</f>
        <v>0</v>
      </c>
      <c r="S10" s="520">
        <f t="array" aca="1" ref="S10" ca="1">INDIRECT("'"&amp;A10&amp;"'!B$18")+INDIRECT("'"&amp;A10&amp;"'!C$18")</f>
        <v>240</v>
      </c>
      <c r="T10" s="73"/>
      <c r="U10" s="521">
        <f ca="1">L10*Constants!$B$6</f>
        <v>0</v>
      </c>
      <c r="V10" s="521">
        <f ca="1">M10*Constants!$B$6</f>
        <v>0</v>
      </c>
      <c r="W10" s="521">
        <f t="array" aca="1" ref="W10" ca="1">INDIRECT("'"&amp;$A10&amp;"'!B$20")</f>
        <v>0</v>
      </c>
      <c r="X10" s="521">
        <f t="array" aca="1" ref="X10" ca="1">INDIRECT("'"&amp;$A10&amp;"'!C$20")</f>
        <v>0</v>
      </c>
      <c r="Y10" s="521">
        <f ca="1">P10*Constants!$B$8</f>
        <v>840</v>
      </c>
      <c r="Z10" s="521">
        <f ca="1">Q10*Constants!$B$8</f>
        <v>0</v>
      </c>
      <c r="AA10" s="521">
        <f t="array" aca="1" ref="AA10" ca="1">INDIRECT("'"&amp;A10&amp;"'!B$21")+INDIRECT("'"&amp;A10&amp;"'!C$21")</f>
        <v>0</v>
      </c>
      <c r="AB10" s="520">
        <f ca="1">ROUND(S10/Constants!$B$21,0)</f>
        <v>4</v>
      </c>
      <c r="AC10" s="73"/>
      <c r="AD10" s="520">
        <f t="array" aca="1" ref="AD10" ca="1">INDIRECT("'"&amp;A10&amp;"'!E15")</f>
        <v>0</v>
      </c>
      <c r="AE10" s="520">
        <f t="array" aca="1" ref="AE10" ca="1">INDIRECT("'"&amp;A10&amp;"'!D15")</f>
        <v>0</v>
      </c>
      <c r="AF10" s="520">
        <f t="array" aca="1" ref="AF10" ca="1">INDIRECT("'"&amp;A10&amp;"'!E17")</f>
        <v>0</v>
      </c>
      <c r="AG10" s="520">
        <f t="array" aca="1" ref="AG10" ca="1">INDIRECT("'"&amp;A10&amp;"'!D17")</f>
        <v>0</v>
      </c>
      <c r="AH10" s="520">
        <f t="array" aca="1" ref="AH10" ca="1">INDIRECT("'"&amp;A10&amp;"'!E$16")</f>
        <v>0</v>
      </c>
      <c r="AI10" s="520">
        <f t="array" aca="1" ref="AI10" ca="1">INDIRECT("'"&amp;A10&amp;"'!D$16")</f>
        <v>0</v>
      </c>
      <c r="AJ10" s="520">
        <f t="array" aca="1" ref="AJ10" ca="1">INDIRECT("'"&amp;A10&amp;"'!E$19")</f>
        <v>0</v>
      </c>
      <c r="AK10" s="520">
        <f t="array" aca="1" ref="AK10" ca="1">INDIRECT("'"&amp;A10&amp;"'!D$19")</f>
        <v>0</v>
      </c>
      <c r="AL10" s="520">
        <f t="shared" ca="1" si="0"/>
        <v>0</v>
      </c>
      <c r="AM10" s="520">
        <f t="array" aca="1" ref="AM10" ca="1">INDIRECT("'"&amp;A10&amp;"'!D$18")+INDIRECT("'"&amp;A10&amp;"'!E$18")</f>
        <v>120</v>
      </c>
      <c r="AN10" s="73"/>
      <c r="AO10" s="521">
        <f ca="1">AD10*Constants!$B$6</f>
        <v>0</v>
      </c>
      <c r="AP10" s="521">
        <f ca="1">AE10*Constants!$B$6</f>
        <v>0</v>
      </c>
      <c r="AQ10" s="521">
        <f t="array" aca="1" ref="AQ10" ca="1">INDIRECT("'"&amp;$A10&amp;"'!E$20")</f>
        <v>0</v>
      </c>
      <c r="AR10" s="521">
        <f t="array" aca="1" ref="AR10" ca="1">INDIRECT("'"&amp;$A10&amp;"'!D$20")</f>
        <v>0</v>
      </c>
      <c r="AS10" s="521">
        <f ca="1">AH10*Constants!$B$8</f>
        <v>0</v>
      </c>
      <c r="AT10" s="521">
        <f ca="1">AI10*Constants!$B$8</f>
        <v>0</v>
      </c>
      <c r="AU10" s="521">
        <f t="array" aca="1" ref="AU10" ca="1">INDIRECT("'"&amp;A10&amp;"'!E$21")</f>
        <v>0</v>
      </c>
      <c r="AV10" s="521">
        <f t="array" aca="1" ref="AV10" ca="1">INDIRECT("'"&amp;A10&amp;"'!D$21")</f>
        <v>0</v>
      </c>
      <c r="AW10" s="521">
        <f t="array" aca="1" ref="AW10" ca="1">INDIRECT("'"&amp;$A10&amp;"'!F$22")</f>
        <v>0</v>
      </c>
      <c r="AX10" s="521">
        <f t="array" aca="1" ref="AX10" ca="1">INDIRECT("'"&amp;$A10&amp;"'!E$23")</f>
        <v>0</v>
      </c>
      <c r="AY10" s="520">
        <f ca="1">ROUND(AM10/Constants!$B$21,0)</f>
        <v>2</v>
      </c>
      <c r="AZ10" s="522">
        <f>'Student Trainers'!H9</f>
        <v>160</v>
      </c>
      <c r="BA10" s="75"/>
      <c r="BB10" s="523">
        <f t="array" aca="1" ref="BB10" ca="1">INDIRECT("'"&amp;$A10&amp;"'!H$15")</f>
        <v>150</v>
      </c>
      <c r="BC10" s="523">
        <f t="array" aca="1" ref="BC10" ca="1">INDIRECT("'"&amp;$A10&amp;"'!I$15")</f>
        <v>0</v>
      </c>
      <c r="BD10" s="75"/>
      <c r="BE10" s="524">
        <f t="array" aca="1" ref="BE10" ca="1">INDIRECT("'"&amp;$A10&amp;"'!H$16")</f>
        <v>4125</v>
      </c>
      <c r="BF10" s="524">
        <f t="shared" ca="1" si="1"/>
        <v>4027.9805946764077</v>
      </c>
      <c r="BG10" s="524">
        <f t="array" aca="1" ref="BG10" ca="1">INDIRECT("'"&amp;$A10&amp;"'!I$16")</f>
        <v>0</v>
      </c>
      <c r="BH10" s="75"/>
      <c r="BI10" s="76">
        <f t="array" aca="1" ref="BI10" ca="1">INDIRECT("'"&amp;$A10&amp;"'!J$15")</f>
        <v>3276</v>
      </c>
      <c r="BJ10" s="77">
        <f t="array" aca="1" ref="BJ10" ca="1">INDIRECT("'"&amp;$A10&amp;"'!K$15")</f>
        <v>2136.3551282051285</v>
      </c>
      <c r="BK10" s="17"/>
      <c r="BL10" s="78">
        <f t="shared" ca="1" si="2"/>
        <v>7164.3357228815366</v>
      </c>
      <c r="BM10" s="79">
        <f t="shared" ca="1" si="3"/>
        <v>204.6953063680439</v>
      </c>
      <c r="BN10" s="525">
        <f t="shared" ca="1" si="4"/>
        <v>0.67263572379235737</v>
      </c>
      <c r="BO10" s="80">
        <f t="shared" ca="1" si="5"/>
        <v>0</v>
      </c>
    </row>
    <row r="11" spans="1:67" ht="14.25" customHeight="1">
      <c r="A11" s="72" t="s">
        <v>148</v>
      </c>
      <c r="B11" s="518">
        <v>5</v>
      </c>
      <c r="C11" s="518">
        <f t="array" aca="1" ref="C11" ca="1">INDIRECT("'"&amp;A11&amp;"'!B$7")</f>
        <v>324</v>
      </c>
      <c r="D11" s="518" t="str">
        <f t="array" aca="1" ref="D11" ca="1">INDIRECT("'"&amp;A11&amp;"'!B$9")</f>
        <v>yes</v>
      </c>
      <c r="E11" s="73"/>
      <c r="F11" s="74">
        <f t="array" aca="1" ref="F11" ca="1">INDIRECT("'"&amp;A11&amp;"'!M$14")</f>
        <v>4500</v>
      </c>
      <c r="G11" s="74">
        <f t="array" aca="1" ref="G11" ca="1">INDIRECT("'"&amp;A11&amp;"'!M$15")</f>
        <v>0</v>
      </c>
      <c r="H11" s="74">
        <f t="array" aca="1" ref="H11" ca="1">INDIRECT("'"&amp;$A11&amp;"'!M$16")</f>
        <v>39674</v>
      </c>
      <c r="I11" s="519"/>
      <c r="J11" s="74">
        <f t="array" aca="1" ref="J11" ca="1">INDIRECT("'"&amp;$A11&amp;"'!M$20")+I11</f>
        <v>44174</v>
      </c>
      <c r="K11" s="73"/>
      <c r="L11" s="520">
        <f t="array" aca="1" ref="L11" ca="1">INDIRECT("'"&amp;$A11&amp;"'!B$15")</f>
        <v>336</v>
      </c>
      <c r="M11" s="520">
        <f t="array" aca="1" ref="M11" ca="1">INDIRECT("'"&amp;$A11&amp;"'!C$15")</f>
        <v>280</v>
      </c>
      <c r="N11" s="520">
        <f t="array" aca="1" ref="N11" ca="1">INDIRECT("'"&amp;$A11&amp;"'!B$17")</f>
        <v>0</v>
      </c>
      <c r="O11" s="520">
        <f t="array" aca="1" ref="O11" ca="1">INDIRECT("'"&amp;$A11&amp;"'!C$17")</f>
        <v>0</v>
      </c>
      <c r="P11" s="520">
        <f t="array" aca="1" ref="P11" ca="1">INDIRECT("'"&amp;A11&amp;"'!B$16")</f>
        <v>0</v>
      </c>
      <c r="Q11" s="520">
        <f t="array" aca="1" ref="Q11" ca="1">INDIRECT("'"&amp;A11&amp;"'!C$16")</f>
        <v>0</v>
      </c>
      <c r="R11" s="520">
        <f t="array" aca="1" ref="R11" ca="1">INDIRECT("'"&amp;A11&amp;"'!B$19")+INDIRECT("'"&amp;A11&amp;"'!C$19")</f>
        <v>0</v>
      </c>
      <c r="S11" s="520">
        <f t="array" aca="1" ref="S11" ca="1">INDIRECT("'"&amp;A11&amp;"'!B$18")+INDIRECT("'"&amp;A11&amp;"'!C$18")</f>
        <v>3528</v>
      </c>
      <c r="T11" s="73"/>
      <c r="U11" s="521">
        <f ca="1">L11*Constants!$B$6</f>
        <v>16800</v>
      </c>
      <c r="V11" s="521">
        <f ca="1">M11*Constants!$B$6</f>
        <v>14000</v>
      </c>
      <c r="W11" s="521">
        <f t="array" aca="1" ref="W11" ca="1">INDIRECT("'"&amp;$A11&amp;"'!B$20")</f>
        <v>0</v>
      </c>
      <c r="X11" s="521">
        <f t="array" aca="1" ref="X11" ca="1">INDIRECT("'"&amp;$A11&amp;"'!C$20")</f>
        <v>0</v>
      </c>
      <c r="Y11" s="521">
        <f ca="1">P11*Constants!$B$8</f>
        <v>0</v>
      </c>
      <c r="Z11" s="521">
        <f ca="1">Q11*Constants!$B$8</f>
        <v>0</v>
      </c>
      <c r="AA11" s="521">
        <f t="array" aca="1" ref="AA11" ca="1">INDIRECT("'"&amp;A11&amp;"'!B$21")+INDIRECT("'"&amp;A11&amp;"'!C$21")</f>
        <v>0</v>
      </c>
      <c r="AB11" s="520">
        <f ca="1">ROUND(S11/Constants!$B$21,0)</f>
        <v>59</v>
      </c>
      <c r="AC11" s="73"/>
      <c r="AD11" s="520">
        <f t="array" aca="1" ref="AD11" ca="1">INDIRECT("'"&amp;A11&amp;"'!E15")</f>
        <v>0</v>
      </c>
      <c r="AE11" s="520">
        <f t="array" aca="1" ref="AE11" ca="1">INDIRECT("'"&amp;A11&amp;"'!D15")</f>
        <v>0</v>
      </c>
      <c r="AF11" s="520">
        <f t="array" aca="1" ref="AF11" ca="1">INDIRECT("'"&amp;A11&amp;"'!E17")</f>
        <v>0</v>
      </c>
      <c r="AG11" s="520">
        <f t="array" aca="1" ref="AG11" ca="1">INDIRECT("'"&amp;A11&amp;"'!D17")</f>
        <v>0</v>
      </c>
      <c r="AH11" s="520">
        <f t="array" aca="1" ref="AH11" ca="1">INDIRECT("'"&amp;A11&amp;"'!E$16")</f>
        <v>0</v>
      </c>
      <c r="AI11" s="520">
        <f t="array" aca="1" ref="AI11" ca="1">INDIRECT("'"&amp;A11&amp;"'!D$16")</f>
        <v>0</v>
      </c>
      <c r="AJ11" s="520">
        <f t="array" aca="1" ref="AJ11" ca="1">INDIRECT("'"&amp;A11&amp;"'!E$19")</f>
        <v>0</v>
      </c>
      <c r="AK11" s="520">
        <f t="array" aca="1" ref="AK11" ca="1">INDIRECT("'"&amp;A11&amp;"'!D$19")</f>
        <v>0</v>
      </c>
      <c r="AL11" s="520">
        <f t="shared" ca="1" si="0"/>
        <v>453.59999999999997</v>
      </c>
      <c r="AM11" s="520">
        <f t="array" aca="1" ref="AM11" ca="1">INDIRECT("'"&amp;A11&amp;"'!D$18")+INDIRECT("'"&amp;A11&amp;"'!E$18")</f>
        <v>3178</v>
      </c>
      <c r="AN11" s="73"/>
      <c r="AO11" s="521">
        <f ca="1">AD11*Constants!$B$6</f>
        <v>0</v>
      </c>
      <c r="AP11" s="521">
        <f ca="1">AE11*Constants!$B$6</f>
        <v>0</v>
      </c>
      <c r="AQ11" s="521">
        <f t="array" aca="1" ref="AQ11" ca="1">INDIRECT("'"&amp;$A11&amp;"'!E$20")</f>
        <v>0</v>
      </c>
      <c r="AR11" s="521">
        <f t="array" aca="1" ref="AR11" ca="1">INDIRECT("'"&amp;$A11&amp;"'!D$20")</f>
        <v>0</v>
      </c>
      <c r="AS11" s="521">
        <f ca="1">AH11*Constants!$B$8</f>
        <v>0</v>
      </c>
      <c r="AT11" s="521">
        <f ca="1">AI11*Constants!$B$8</f>
        <v>0</v>
      </c>
      <c r="AU11" s="521">
        <f t="array" aca="1" ref="AU11" ca="1">INDIRECT("'"&amp;A11&amp;"'!E$21")</f>
        <v>0</v>
      </c>
      <c r="AV11" s="521">
        <f t="array" aca="1" ref="AV11" ca="1">INDIRECT("'"&amp;A11&amp;"'!D$21")</f>
        <v>0</v>
      </c>
      <c r="AW11" s="521">
        <f t="array" aca="1" ref="AW11" ca="1">INDIRECT("'"&amp;$A11&amp;"'!F$22")</f>
        <v>18900</v>
      </c>
      <c r="AX11" s="521">
        <f t="array" aca="1" ref="AX11" ca="1">INDIRECT("'"&amp;$A11&amp;"'!E$23")</f>
        <v>2490</v>
      </c>
      <c r="AY11" s="520">
        <f ca="1">ROUND(AM11/Constants!$B$21,0)</f>
        <v>53</v>
      </c>
      <c r="AZ11" s="522">
        <f>'Student Trainers'!H10</f>
        <v>1940</v>
      </c>
      <c r="BA11" s="75"/>
      <c r="BB11" s="523">
        <f t="array" aca="1" ref="BB11" ca="1">INDIRECT("'"&amp;$A11&amp;"'!H$15")</f>
        <v>292</v>
      </c>
      <c r="BC11" s="523">
        <f t="array" aca="1" ref="BC11" ca="1">INDIRECT("'"&amp;$A11&amp;"'!I$15")</f>
        <v>0</v>
      </c>
      <c r="BD11" s="75"/>
      <c r="BE11" s="524">
        <f t="array" aca="1" ref="BE11" ca="1">INDIRECT("'"&amp;$A11&amp;"'!H$16")</f>
        <v>0</v>
      </c>
      <c r="BF11" s="524">
        <f t="shared" ca="1" si="1"/>
        <v>0</v>
      </c>
      <c r="BG11" s="524">
        <f t="array" aca="1" ref="BG11" ca="1">INDIRECT("'"&amp;$A11&amp;"'!I$16")</f>
        <v>0</v>
      </c>
      <c r="BH11" s="75"/>
      <c r="BI11" s="76">
        <f t="array" aca="1" ref="BI11" ca="1">INDIRECT("'"&amp;$A11&amp;"'!J$15")</f>
        <v>72074</v>
      </c>
      <c r="BJ11" s="77">
        <f t="array" aca="1" ref="BJ11" ca="1">INDIRECT("'"&amp;$A11&amp;"'!K$15")</f>
        <v>32400</v>
      </c>
      <c r="BK11" s="17"/>
      <c r="BL11" s="78">
        <f t="shared" ca="1" si="2"/>
        <v>82030</v>
      </c>
      <c r="BM11" s="79">
        <f t="shared" ca="1" si="3"/>
        <v>253.17901234567901</v>
      </c>
      <c r="BN11" s="525">
        <f t="shared" ca="1" si="4"/>
        <v>0.83195482710274793</v>
      </c>
      <c r="BO11" s="80">
        <f t="shared" ca="1" si="5"/>
        <v>0</v>
      </c>
    </row>
    <row r="12" spans="1:67" ht="14.25" customHeight="1">
      <c r="A12" s="72" t="s">
        <v>149</v>
      </c>
      <c r="B12" s="518">
        <v>5</v>
      </c>
      <c r="C12" s="518">
        <f t="array" aca="1" ref="C12" ca="1">INDIRECT("'"&amp;A12&amp;"'!B$7")</f>
        <v>71</v>
      </c>
      <c r="D12" s="518" t="str">
        <f t="array" aca="1" ref="D12" ca="1">INDIRECT("'"&amp;A12&amp;"'!B$9")</f>
        <v>no</v>
      </c>
      <c r="E12" s="73"/>
      <c r="F12" s="74">
        <f t="array" aca="1" ref="F12" ca="1">INDIRECT("'"&amp;A12&amp;"'!M$14")</f>
        <v>0</v>
      </c>
      <c r="G12" s="74">
        <f t="array" aca="1" ref="G12" ca="1">INDIRECT("'"&amp;A12&amp;"'!M$15")</f>
        <v>0</v>
      </c>
      <c r="H12" s="74">
        <f t="array" aca="1" ref="H12" ca="1">INDIRECT("'"&amp;$A12&amp;"'!M$16")</f>
        <v>17062.5</v>
      </c>
      <c r="I12" s="519"/>
      <c r="J12" s="74">
        <f t="array" aca="1" ref="J12" ca="1">INDIRECT("'"&amp;$A12&amp;"'!M$20")+I12</f>
        <v>17062.5</v>
      </c>
      <c r="K12" s="73"/>
      <c r="L12" s="520">
        <f t="array" aca="1" ref="L12" ca="1">INDIRECT("'"&amp;$A12&amp;"'!B$15")</f>
        <v>0</v>
      </c>
      <c r="M12" s="520">
        <f t="array" aca="1" ref="M12" ca="1">INDIRECT("'"&amp;$A12&amp;"'!C$15")</f>
        <v>0</v>
      </c>
      <c r="N12" s="520">
        <f t="array" aca="1" ref="N12" ca="1">INDIRECT("'"&amp;$A12&amp;"'!B$17")</f>
        <v>0</v>
      </c>
      <c r="O12" s="520">
        <f t="array" aca="1" ref="O12" ca="1">INDIRECT("'"&amp;$A12&amp;"'!C$17")</f>
        <v>0</v>
      </c>
      <c r="P12" s="520">
        <f t="array" aca="1" ref="P12" ca="1">INDIRECT("'"&amp;A12&amp;"'!B$16")</f>
        <v>0</v>
      </c>
      <c r="Q12" s="520">
        <f t="array" aca="1" ref="Q12" ca="1">INDIRECT("'"&amp;A12&amp;"'!C$16")</f>
        <v>0</v>
      </c>
      <c r="R12" s="520">
        <f t="array" aca="1" ref="R12" ca="1">INDIRECT("'"&amp;A12&amp;"'!B$19")+INDIRECT("'"&amp;A12&amp;"'!C$19")</f>
        <v>0</v>
      </c>
      <c r="S12" s="520">
        <f t="array" aca="1" ref="S12" ca="1">INDIRECT("'"&amp;A12&amp;"'!B$18")+INDIRECT("'"&amp;A12&amp;"'!C$18")</f>
        <v>0</v>
      </c>
      <c r="T12" s="73"/>
      <c r="U12" s="521">
        <f ca="1">L12*Constants!$B$6</f>
        <v>0</v>
      </c>
      <c r="V12" s="521">
        <f ca="1">M12*Constants!$B$6</f>
        <v>0</v>
      </c>
      <c r="W12" s="521">
        <f t="array" aca="1" ref="W12" ca="1">INDIRECT("'"&amp;$A12&amp;"'!B$20")</f>
        <v>0</v>
      </c>
      <c r="X12" s="521">
        <f t="array" aca="1" ref="X12" ca="1">INDIRECT("'"&amp;$A12&amp;"'!C$20")</f>
        <v>0</v>
      </c>
      <c r="Y12" s="521">
        <f ca="1">P12*Constants!$B$8</f>
        <v>0</v>
      </c>
      <c r="Z12" s="521">
        <f ca="1">Q12*Constants!$B$8</f>
        <v>0</v>
      </c>
      <c r="AA12" s="521">
        <f t="array" aca="1" ref="AA12" ca="1">INDIRECT("'"&amp;A12&amp;"'!B$21")+INDIRECT("'"&amp;A12&amp;"'!C$21")</f>
        <v>0</v>
      </c>
      <c r="AB12" s="520">
        <f ca="1">ROUND(S12/Constants!$B$21,0)</f>
        <v>0</v>
      </c>
      <c r="AC12" s="73"/>
      <c r="AD12" s="520">
        <f t="array" aca="1" ref="AD12" ca="1">INDIRECT("'"&amp;A12&amp;"'!E15")</f>
        <v>0</v>
      </c>
      <c r="AE12" s="520">
        <f t="array" aca="1" ref="AE12" ca="1">INDIRECT("'"&amp;A12&amp;"'!D15")</f>
        <v>0</v>
      </c>
      <c r="AF12" s="520">
        <f t="array" aca="1" ref="AF12" ca="1">INDIRECT("'"&amp;A12&amp;"'!E17")</f>
        <v>0</v>
      </c>
      <c r="AG12" s="520">
        <f t="array" aca="1" ref="AG12" ca="1">INDIRECT("'"&amp;A12&amp;"'!D17")</f>
        <v>0</v>
      </c>
      <c r="AH12" s="520">
        <f t="array" aca="1" ref="AH12" ca="1">INDIRECT("'"&amp;A12&amp;"'!E$16")</f>
        <v>0</v>
      </c>
      <c r="AI12" s="520">
        <f t="array" aca="1" ref="AI12" ca="1">INDIRECT("'"&amp;A12&amp;"'!D$16")</f>
        <v>0</v>
      </c>
      <c r="AJ12" s="520">
        <f t="array" aca="1" ref="AJ12" ca="1">INDIRECT("'"&amp;A12&amp;"'!E$19")</f>
        <v>0</v>
      </c>
      <c r="AK12" s="520">
        <f t="array" aca="1" ref="AK12" ca="1">INDIRECT("'"&amp;A12&amp;"'!D$19")</f>
        <v>0</v>
      </c>
      <c r="AL12" s="520">
        <f t="shared" ca="1" si="0"/>
        <v>0</v>
      </c>
      <c r="AM12" s="520">
        <f t="array" aca="1" ref="AM12" ca="1">INDIRECT("'"&amp;A12&amp;"'!D$18")+INDIRECT("'"&amp;A12&amp;"'!E$18")</f>
        <v>63</v>
      </c>
      <c r="AN12" s="73"/>
      <c r="AO12" s="521">
        <f ca="1">AD12*Constants!$B$6</f>
        <v>0</v>
      </c>
      <c r="AP12" s="521">
        <f ca="1">AE12*Constants!$B$6</f>
        <v>0</v>
      </c>
      <c r="AQ12" s="521">
        <f t="array" aca="1" ref="AQ12" ca="1">INDIRECT("'"&amp;$A12&amp;"'!E$20")</f>
        <v>0</v>
      </c>
      <c r="AR12" s="521">
        <f t="array" aca="1" ref="AR12" ca="1">INDIRECT("'"&amp;$A12&amp;"'!D$20")</f>
        <v>0</v>
      </c>
      <c r="AS12" s="521">
        <f ca="1">AH12*Constants!$B$8</f>
        <v>0</v>
      </c>
      <c r="AT12" s="521">
        <f ca="1">AI12*Constants!$B$8</f>
        <v>0</v>
      </c>
      <c r="AU12" s="521">
        <f t="array" aca="1" ref="AU12" ca="1">INDIRECT("'"&amp;A12&amp;"'!E$21")</f>
        <v>0</v>
      </c>
      <c r="AV12" s="521">
        <f t="array" aca="1" ref="AV12" ca="1">INDIRECT("'"&amp;A12&amp;"'!D$21")</f>
        <v>0</v>
      </c>
      <c r="AW12" s="521">
        <f t="array" aca="1" ref="AW12" ca="1">INDIRECT("'"&amp;$A12&amp;"'!F$22")</f>
        <v>0</v>
      </c>
      <c r="AX12" s="521">
        <f t="array" aca="1" ref="AX12" ca="1">INDIRECT("'"&amp;$A12&amp;"'!E$23")</f>
        <v>0</v>
      </c>
      <c r="AY12" s="520">
        <f ca="1">ROUND(AM12/Constants!$B$21,0)</f>
        <v>1</v>
      </c>
      <c r="AZ12" s="522">
        <f>'Student Trainers'!H11</f>
        <v>0</v>
      </c>
      <c r="BA12" s="75"/>
      <c r="BB12" s="523">
        <f t="array" aca="1" ref="BB12" ca="1">INDIRECT("'"&amp;$A12&amp;"'!H$15")</f>
        <v>40</v>
      </c>
      <c r="BC12" s="523">
        <f t="array" aca="1" ref="BC12" ca="1">INDIRECT("'"&amp;$A12&amp;"'!I$15")</f>
        <v>4</v>
      </c>
      <c r="BD12" s="75"/>
      <c r="BE12" s="524">
        <f t="array" aca="1" ref="BE12" ca="1">INDIRECT("'"&amp;$A12&amp;"'!H$16")</f>
        <v>0</v>
      </c>
      <c r="BF12" s="524">
        <f t="shared" ca="1" si="1"/>
        <v>0</v>
      </c>
      <c r="BG12" s="524">
        <f t="array" aca="1" ref="BG12" ca="1">INDIRECT("'"&amp;$A12&amp;"'!I$16")</f>
        <v>3715</v>
      </c>
      <c r="BH12" s="75"/>
      <c r="BI12" s="76">
        <f t="array" aca="1" ref="BI12" ca="1">INDIRECT("'"&amp;$A12&amp;"'!J$15")</f>
        <v>21500</v>
      </c>
      <c r="BJ12" s="77">
        <f t="array" aca="1" ref="BJ12" ca="1">INDIRECT("'"&amp;$A12&amp;"'!K$15")</f>
        <v>4437.5</v>
      </c>
      <c r="BK12" s="17"/>
      <c r="BL12" s="78">
        <f t="shared" ca="1" si="2"/>
        <v>8152.5</v>
      </c>
      <c r="BM12" s="79">
        <f t="shared" ca="1" si="3"/>
        <v>114.82394366197182</v>
      </c>
      <c r="BN12" s="525">
        <f t="shared" ca="1" si="4"/>
        <v>0.37731537583423952</v>
      </c>
      <c r="BO12" s="80">
        <f t="shared" ca="1" si="5"/>
        <v>0</v>
      </c>
    </row>
    <row r="13" spans="1:67" ht="14.25" customHeight="1">
      <c r="A13" s="72" t="s">
        <v>150</v>
      </c>
      <c r="B13" s="518">
        <v>2</v>
      </c>
      <c r="C13" s="518">
        <f t="array" aca="1" ref="C13" ca="1">INDIRECT("'"&amp;A13&amp;"'!B$7")</f>
        <v>356</v>
      </c>
      <c r="D13" s="518" t="str">
        <f t="array" aca="1" ref="D13" ca="1">INDIRECT("'"&amp;A13&amp;"'!B$9")</f>
        <v>yes</v>
      </c>
      <c r="E13" s="73"/>
      <c r="F13" s="74" cm="1">
        <f t="array" aca="1" ref="F13" ca="1">INDIRECT("'"&amp;A13&amp;"'!M$14")</f>
        <v>5166.6666666666661</v>
      </c>
      <c r="G13" s="74">
        <f t="array" aca="1" ref="G13" ca="1">INDIRECT("'"&amp;A13&amp;"'!M$15")</f>
        <v>0</v>
      </c>
      <c r="H13" s="74">
        <f t="array" aca="1" ref="H13" ca="1">INDIRECT("'"&amp;$A13&amp;"'!M$16")</f>
        <v>614</v>
      </c>
      <c r="I13" s="519"/>
      <c r="J13" s="74">
        <f t="array" aca="1" ref="J13" ca="1">INDIRECT("'"&amp;$A13&amp;"'!M$20")+I13</f>
        <v>5780.6666666666661</v>
      </c>
      <c r="K13" s="73"/>
      <c r="L13" s="520">
        <f t="array" aca="1" ref="L13" ca="1">INDIRECT("'"&amp;$A13&amp;"'!B$15")</f>
        <v>352.8</v>
      </c>
      <c r="M13" s="520">
        <f t="array" aca="1" ref="M13" ca="1">INDIRECT("'"&amp;$A13&amp;"'!C$15")</f>
        <v>150</v>
      </c>
      <c r="N13" s="520">
        <f t="array" aca="1" ref="N13" ca="1">INDIRECT("'"&amp;$A13&amp;"'!B$17")</f>
        <v>230.39999999999998</v>
      </c>
      <c r="O13" s="520">
        <f t="array" aca="1" ref="O13" ca="1">INDIRECT("'"&amp;$A13&amp;"'!C$17")</f>
        <v>75</v>
      </c>
      <c r="P13" s="520">
        <f t="array" aca="1" ref="P13" ca="1">INDIRECT("'"&amp;A13&amp;"'!B$16")</f>
        <v>0</v>
      </c>
      <c r="Q13" s="520">
        <f t="array" aca="1" ref="Q13" ca="1">INDIRECT("'"&amp;A13&amp;"'!C$16")</f>
        <v>0</v>
      </c>
      <c r="R13" s="520">
        <f t="array" aca="1" ref="R13" ca="1">INDIRECT("'"&amp;A13&amp;"'!B$19")+INDIRECT("'"&amp;A13&amp;"'!C$19")</f>
        <v>0</v>
      </c>
      <c r="S13" s="520">
        <f t="array" aca="1" ref="S13" ca="1">INDIRECT("'"&amp;A13&amp;"'!B$18")+INDIRECT("'"&amp;A13&amp;"'!C$18")</f>
        <v>226</v>
      </c>
      <c r="T13" s="73"/>
      <c r="U13" s="521">
        <f ca="1">L13*Constants!$B$6</f>
        <v>17640</v>
      </c>
      <c r="V13" s="521">
        <f ca="1">M13*Constants!$B$6</f>
        <v>7500</v>
      </c>
      <c r="W13" s="521">
        <f t="array" aca="1" ref="W13" ca="1">INDIRECT("'"&amp;$A13&amp;"'!B$20")</f>
        <v>11520</v>
      </c>
      <c r="X13" s="521">
        <f t="array" aca="1" ref="X13" ca="1">INDIRECT("'"&amp;$A13&amp;"'!C$20")</f>
        <v>3750</v>
      </c>
      <c r="Y13" s="521">
        <f ca="1">P13*Constants!$B$8</f>
        <v>0</v>
      </c>
      <c r="Z13" s="521">
        <f ca="1">Q13*Constants!$B$8</f>
        <v>0</v>
      </c>
      <c r="AA13" s="521">
        <f t="array" aca="1" ref="AA13" ca="1">INDIRECT("'"&amp;A13&amp;"'!B$21")+INDIRECT("'"&amp;A13&amp;"'!C$21")</f>
        <v>0</v>
      </c>
      <c r="AB13" s="520">
        <f ca="1">ROUND(S13/Constants!$B$21,0)</f>
        <v>4</v>
      </c>
      <c r="AC13" s="73"/>
      <c r="AD13" s="520">
        <f t="array" aca="1" ref="AD13" ca="1">INDIRECT("'"&amp;A13&amp;"'!E15")</f>
        <v>0</v>
      </c>
      <c r="AE13" s="520">
        <f t="array" aca="1" ref="AE13" ca="1">INDIRECT("'"&amp;A13&amp;"'!D15")</f>
        <v>0</v>
      </c>
      <c r="AF13" s="520">
        <f t="array" aca="1" ref="AF13" ca="1">INDIRECT("'"&amp;A13&amp;"'!E17")</f>
        <v>0</v>
      </c>
      <c r="AG13" s="520">
        <f t="array" aca="1" ref="AG13" ca="1">INDIRECT("'"&amp;A13&amp;"'!D17")</f>
        <v>0</v>
      </c>
      <c r="AH13" s="520">
        <f t="array" aca="1" ref="AH13" ca="1">INDIRECT("'"&amp;A13&amp;"'!E$16")</f>
        <v>0</v>
      </c>
      <c r="AI13" s="520">
        <f t="array" aca="1" ref="AI13" ca="1">INDIRECT("'"&amp;A13&amp;"'!D$16")</f>
        <v>0</v>
      </c>
      <c r="AJ13" s="520">
        <f t="array" aca="1" ref="AJ13" ca="1">INDIRECT("'"&amp;A13&amp;"'!E$19")</f>
        <v>0</v>
      </c>
      <c r="AK13" s="520">
        <f t="array" aca="1" ref="AK13" ca="1">INDIRECT("'"&amp;A13&amp;"'!D$19")</f>
        <v>0</v>
      </c>
      <c r="AL13" s="520">
        <f t="shared" ca="1" si="0"/>
        <v>237.6</v>
      </c>
      <c r="AM13" s="520">
        <f t="array" aca="1" ref="AM13" ca="1">INDIRECT("'"&amp;A13&amp;"'!D$18")+INDIRECT("'"&amp;A13&amp;"'!E$18")</f>
        <v>2388</v>
      </c>
      <c r="AN13" s="73"/>
      <c r="AO13" s="521">
        <f ca="1">AD13*Constants!$B$6</f>
        <v>0</v>
      </c>
      <c r="AP13" s="521">
        <f ca="1">AE13*Constants!$B$6</f>
        <v>0</v>
      </c>
      <c r="AQ13" s="521">
        <f t="array" aca="1" ref="AQ13" ca="1">INDIRECT("'"&amp;$A13&amp;"'!E$20")</f>
        <v>0</v>
      </c>
      <c r="AR13" s="521">
        <f t="array" aca="1" ref="AR13" ca="1">INDIRECT("'"&amp;$A13&amp;"'!D$20")</f>
        <v>0</v>
      </c>
      <c r="AS13" s="521">
        <f ca="1">AH13*Constants!$B$8</f>
        <v>0</v>
      </c>
      <c r="AT13" s="521">
        <f ca="1">AI13*Constants!$B$8</f>
        <v>0</v>
      </c>
      <c r="AU13" s="521">
        <f t="array" aca="1" ref="AU13" ca="1">INDIRECT("'"&amp;A13&amp;"'!E$21")</f>
        <v>0</v>
      </c>
      <c r="AV13" s="521">
        <f t="array" aca="1" ref="AV13" ca="1">INDIRECT("'"&amp;A13&amp;"'!D$21")</f>
        <v>0</v>
      </c>
      <c r="AW13" s="521">
        <f t="array" aca="1" ref="AW13" ca="1">INDIRECT("'"&amp;$A13&amp;"'!F$22")</f>
        <v>9900</v>
      </c>
      <c r="AX13" s="521">
        <f t="array" aca="1" ref="AX13" ca="1">INDIRECT("'"&amp;$A13&amp;"'!E$23")</f>
        <v>750</v>
      </c>
      <c r="AY13" s="520">
        <f ca="1">ROUND(AM13/Constants!$B$21,0)</f>
        <v>40</v>
      </c>
      <c r="AZ13" s="522">
        <f>'Student Trainers'!H12</f>
        <v>4765</v>
      </c>
      <c r="BA13" s="75"/>
      <c r="BB13" s="523">
        <f t="array" aca="1" ref="BB13" ca="1">INDIRECT("'"&amp;$A13&amp;"'!H$15")</f>
        <v>1600.5</v>
      </c>
      <c r="BC13" s="523">
        <f t="array" aca="1" ref="BC13" ca="1">INDIRECT("'"&amp;$A13&amp;"'!I$15")</f>
        <v>0</v>
      </c>
      <c r="BD13" s="75"/>
      <c r="BE13" s="524">
        <f t="array" aca="1" ref="BE13" ca="1">INDIRECT("'"&amp;$A13&amp;"'!H$16")</f>
        <v>88110</v>
      </c>
      <c r="BF13" s="524">
        <f t="shared" ca="1" si="1"/>
        <v>86037.665502288073</v>
      </c>
      <c r="BG13" s="524">
        <f t="array" aca="1" ref="BG13" ca="1">INDIRECT("'"&amp;$A13&amp;"'!I$16")</f>
        <v>0</v>
      </c>
      <c r="BH13" s="75"/>
      <c r="BI13" s="76">
        <f t="array" aca="1" ref="BI13" ca="1">INDIRECT("'"&amp;$A13&amp;"'!J$15")</f>
        <v>614</v>
      </c>
      <c r="BJ13" s="77">
        <f t="array" aca="1" ref="BJ13" ca="1">INDIRECT("'"&amp;$A13&amp;"'!K$15")</f>
        <v>0</v>
      </c>
      <c r="BK13" s="17"/>
      <c r="BL13" s="78">
        <f t="shared" ca="1" si="2"/>
        <v>136695.99883562143</v>
      </c>
      <c r="BM13" s="79">
        <f t="shared" ca="1" si="3"/>
        <v>383.97752481916132</v>
      </c>
      <c r="BN13" s="525">
        <f t="shared" ca="1" si="4"/>
        <v>1.2617631782057093</v>
      </c>
      <c r="BO13" s="80">
        <f t="shared" ca="1" si="5"/>
        <v>0</v>
      </c>
    </row>
    <row r="14" spans="1:67" ht="14.25" customHeight="1">
      <c r="A14" s="72" t="s">
        <v>151</v>
      </c>
      <c r="B14" s="518">
        <v>5</v>
      </c>
      <c r="C14" s="518">
        <f t="array" aca="1" ref="C14" ca="1">INDIRECT("'"&amp;A14&amp;"'!B$7")</f>
        <v>102</v>
      </c>
      <c r="D14" s="518" t="str">
        <f t="array" aca="1" ref="D14" ca="1">INDIRECT("'"&amp;A14&amp;"'!B$9")</f>
        <v>Partial</v>
      </c>
      <c r="E14" s="73"/>
      <c r="F14" s="74">
        <f t="array" aca="1" ref="F14" ca="1">INDIRECT("'"&amp;A14&amp;"'!M$14")</f>
        <v>0</v>
      </c>
      <c r="G14" s="74">
        <f t="array" aca="1" ref="G14" ca="1">INDIRECT("'"&amp;A14&amp;"'!M$15")</f>
        <v>0</v>
      </c>
      <c r="H14" s="74">
        <f t="array" aca="1" ref="H14" ca="1">INDIRECT("'"&amp;$A14&amp;"'!M$16")</f>
        <v>6828.0812798458501</v>
      </c>
      <c r="I14" s="519"/>
      <c r="J14" s="74">
        <f t="array" aca="1" ref="J14" ca="1">INDIRECT("'"&amp;$A14&amp;"'!M$20")+I14</f>
        <v>6828.0812798458501</v>
      </c>
      <c r="K14" s="73"/>
      <c r="L14" s="520">
        <f t="array" aca="1" ref="L14" ca="1">INDIRECT("'"&amp;$A14&amp;"'!B$15")</f>
        <v>0</v>
      </c>
      <c r="M14" s="520">
        <f t="array" aca="1" ref="M14" ca="1">INDIRECT("'"&amp;$A14&amp;"'!C$15")</f>
        <v>0</v>
      </c>
      <c r="N14" s="520">
        <f t="array" aca="1" ref="N14" ca="1">INDIRECT("'"&amp;$A14&amp;"'!B$17")</f>
        <v>0</v>
      </c>
      <c r="O14" s="520">
        <f t="array" aca="1" ref="O14" ca="1">INDIRECT("'"&amp;$A14&amp;"'!C$17")</f>
        <v>0</v>
      </c>
      <c r="P14" s="520">
        <f t="array" aca="1" ref="P14" ca="1">INDIRECT("'"&amp;A14&amp;"'!B$16")</f>
        <v>0</v>
      </c>
      <c r="Q14" s="520">
        <f t="array" aca="1" ref="Q14" ca="1">INDIRECT("'"&amp;A14&amp;"'!C$16")</f>
        <v>0</v>
      </c>
      <c r="R14" s="520">
        <f t="array" aca="1" ref="R14" ca="1">INDIRECT("'"&amp;A14&amp;"'!B$19")+INDIRECT("'"&amp;A14&amp;"'!C$19")</f>
        <v>0</v>
      </c>
      <c r="S14" s="520">
        <f t="array" aca="1" ref="S14" ca="1">INDIRECT("'"&amp;A14&amp;"'!B$18")+INDIRECT("'"&amp;A14&amp;"'!C$18")</f>
        <v>0</v>
      </c>
      <c r="T14" s="73"/>
      <c r="U14" s="521">
        <f ca="1">L14*Constants!$B$6</f>
        <v>0</v>
      </c>
      <c r="V14" s="521">
        <f ca="1">M14*Constants!$B$6</f>
        <v>0</v>
      </c>
      <c r="W14" s="521">
        <f t="array" aca="1" ref="W14" ca="1">INDIRECT("'"&amp;$A14&amp;"'!B$20")</f>
        <v>0</v>
      </c>
      <c r="X14" s="521">
        <f t="array" aca="1" ref="X14" ca="1">INDIRECT("'"&amp;$A14&amp;"'!C$20")</f>
        <v>0</v>
      </c>
      <c r="Y14" s="521">
        <f ca="1">P14*Constants!$B$8</f>
        <v>0</v>
      </c>
      <c r="Z14" s="521">
        <f ca="1">Q14*Constants!$B$8</f>
        <v>0</v>
      </c>
      <c r="AA14" s="521">
        <f t="array" aca="1" ref="AA14" ca="1">INDIRECT("'"&amp;A14&amp;"'!B$21")+INDIRECT("'"&amp;A14&amp;"'!C$21")</f>
        <v>0</v>
      </c>
      <c r="AB14" s="520">
        <f ca="1">ROUND(S14/Constants!$B$21,0)</f>
        <v>0</v>
      </c>
      <c r="AC14" s="73"/>
      <c r="AD14" s="520">
        <f t="array" aca="1" ref="AD14" ca="1">INDIRECT("'"&amp;A14&amp;"'!E15")</f>
        <v>0</v>
      </c>
      <c r="AE14" s="520">
        <f t="array" aca="1" ref="AE14" ca="1">INDIRECT("'"&amp;A14&amp;"'!D15")</f>
        <v>0</v>
      </c>
      <c r="AF14" s="520">
        <f t="array" aca="1" ref="AF14" ca="1">INDIRECT("'"&amp;A14&amp;"'!E17")</f>
        <v>0</v>
      </c>
      <c r="AG14" s="520">
        <f t="array" aca="1" ref="AG14" ca="1">INDIRECT("'"&amp;A14&amp;"'!D17")</f>
        <v>0</v>
      </c>
      <c r="AH14" s="520">
        <f t="array" aca="1" ref="AH14" ca="1">INDIRECT("'"&amp;A14&amp;"'!E$16")</f>
        <v>0</v>
      </c>
      <c r="AI14" s="520">
        <f t="array" aca="1" ref="AI14" ca="1">INDIRECT("'"&amp;A14&amp;"'!D$16")</f>
        <v>0</v>
      </c>
      <c r="AJ14" s="520">
        <f t="array" aca="1" ref="AJ14" ca="1">INDIRECT("'"&amp;A14&amp;"'!E$19")</f>
        <v>0</v>
      </c>
      <c r="AK14" s="520">
        <f t="array" aca="1" ref="AK14" ca="1">INDIRECT("'"&amp;A14&amp;"'!D$19")</f>
        <v>1</v>
      </c>
      <c r="AL14" s="520">
        <f t="shared" ca="1" si="0"/>
        <v>0</v>
      </c>
      <c r="AM14" s="520">
        <f t="array" aca="1" ref="AM14" ca="1">INDIRECT("'"&amp;A14&amp;"'!D$18")+INDIRECT("'"&amp;A14&amp;"'!E$18")</f>
        <v>272.5</v>
      </c>
      <c r="AN14" s="73"/>
      <c r="AO14" s="521">
        <f ca="1">AD14*Constants!$B$6</f>
        <v>0</v>
      </c>
      <c r="AP14" s="521">
        <f ca="1">AE14*Constants!$B$6</f>
        <v>0</v>
      </c>
      <c r="AQ14" s="521">
        <f t="array" aca="1" ref="AQ14" ca="1">INDIRECT("'"&amp;$A14&amp;"'!E$20")</f>
        <v>0</v>
      </c>
      <c r="AR14" s="521">
        <f t="array" aca="1" ref="AR14" ca="1">INDIRECT("'"&amp;$A14&amp;"'!D$20")</f>
        <v>0</v>
      </c>
      <c r="AS14" s="521">
        <f ca="1">AH14*Constants!$B$8</f>
        <v>0</v>
      </c>
      <c r="AT14" s="521">
        <f ca="1">AI14*Constants!$B$8</f>
        <v>0</v>
      </c>
      <c r="AU14" s="521">
        <f t="array" aca="1" ref="AU14" ca="1">INDIRECT("'"&amp;A14&amp;"'!E$21")</f>
        <v>0</v>
      </c>
      <c r="AV14" s="521">
        <f t="array" aca="1" ref="AV14" ca="1">INDIRECT("'"&amp;A14&amp;"'!D$21")</f>
        <v>1750</v>
      </c>
      <c r="AW14" s="521">
        <f t="array" aca="1" ref="AW14" ca="1">INDIRECT("'"&amp;$A14&amp;"'!F$22")</f>
        <v>0</v>
      </c>
      <c r="AX14" s="521">
        <f t="array" aca="1" ref="AX14" ca="1">INDIRECT("'"&amp;$A14&amp;"'!E$23")</f>
        <v>2280</v>
      </c>
      <c r="AY14" s="520">
        <f ca="1">ROUND(AM14/Constants!$B$21,0)</f>
        <v>5</v>
      </c>
      <c r="AZ14" s="522">
        <f>'Student Trainers'!H13</f>
        <v>550</v>
      </c>
      <c r="BA14" s="75"/>
      <c r="BB14" s="523">
        <f t="array" aca="1" ref="BB14" ca="1">INDIRECT("'"&amp;$A14&amp;"'!H$15")</f>
        <v>0</v>
      </c>
      <c r="BC14" s="523">
        <f t="array" aca="1" ref="BC14" ca="1">INDIRECT("'"&amp;$A14&amp;"'!I$15")</f>
        <v>128</v>
      </c>
      <c r="BD14" s="75"/>
      <c r="BE14" s="524">
        <f t="array" aca="1" ref="BE14" ca="1">INDIRECT("'"&amp;$A14&amp;"'!H$16")</f>
        <v>0</v>
      </c>
      <c r="BF14" s="524">
        <f t="shared" ca="1" si="1"/>
        <v>0</v>
      </c>
      <c r="BG14" s="524">
        <f t="array" aca="1" ref="BG14" ca="1">INDIRECT("'"&amp;$A14&amp;"'!I$16")</f>
        <v>7047.42</v>
      </c>
      <c r="BH14" s="75"/>
      <c r="BI14" s="76">
        <f t="array" aca="1" ref="BI14" ca="1">INDIRECT("'"&amp;$A14&amp;"'!J$15")</f>
        <v>17904.5</v>
      </c>
      <c r="BJ14" s="77">
        <f t="array" aca="1" ref="BJ14" ca="1">INDIRECT("'"&amp;$A14&amp;"'!K$15")</f>
        <v>11076.41872015415</v>
      </c>
      <c r="BK14" s="17"/>
      <c r="BL14" s="78">
        <f t="shared" ca="1" si="2"/>
        <v>22703.838720154148</v>
      </c>
      <c r="BM14" s="79">
        <f t="shared" ca="1" si="3"/>
        <v>222.58665411915831</v>
      </c>
      <c r="BN14" s="525">
        <f t="shared" ca="1" si="4"/>
        <v>0.73142729970936315</v>
      </c>
      <c r="BO14" s="80">
        <f t="shared" ca="1" si="5"/>
        <v>0</v>
      </c>
    </row>
    <row r="15" spans="1:67" ht="14.25" customHeight="1">
      <c r="A15" s="72" t="s">
        <v>152</v>
      </c>
      <c r="B15" s="518">
        <v>6</v>
      </c>
      <c r="C15" s="518">
        <f t="array" aca="1" ref="C15" ca="1">INDIRECT("'"&amp;A15&amp;"'!B$7")</f>
        <v>67</v>
      </c>
      <c r="D15" s="518" t="str">
        <f t="array" aca="1" ref="D15" ca="1">INDIRECT("'"&amp;A15&amp;"'!B$9")</f>
        <v>yes</v>
      </c>
      <c r="E15" s="73"/>
      <c r="F15" s="74">
        <f t="array" aca="1" ref="F15" ca="1">INDIRECT("'"&amp;A15&amp;"'!M$14")</f>
        <v>1500</v>
      </c>
      <c r="G15" s="74">
        <f t="array" aca="1" ref="G15" ca="1">INDIRECT("'"&amp;A15&amp;"'!M$15")</f>
        <v>0</v>
      </c>
      <c r="H15" s="74">
        <f t="array" aca="1" ref="H15" ca="1">INDIRECT("'"&amp;$A15&amp;"'!M$16")</f>
        <v>26.67</v>
      </c>
      <c r="I15" s="519"/>
      <c r="J15" s="74">
        <f t="array" aca="1" ref="J15" ca="1">INDIRECT("'"&amp;$A15&amp;"'!M$20")+I15</f>
        <v>1526.67</v>
      </c>
      <c r="K15" s="73"/>
      <c r="L15" s="520">
        <f t="array" aca="1" ref="L15" ca="1">INDIRECT("'"&amp;$A15&amp;"'!B$15")</f>
        <v>0</v>
      </c>
      <c r="M15" s="520">
        <f t="array" aca="1" ref="M15" ca="1">INDIRECT("'"&amp;$A15&amp;"'!C$15")</f>
        <v>0</v>
      </c>
      <c r="N15" s="520">
        <f t="array" aca="1" ref="N15" ca="1">INDIRECT("'"&amp;$A15&amp;"'!B$17")</f>
        <v>0</v>
      </c>
      <c r="O15" s="520">
        <f t="array" aca="1" ref="O15" ca="1">INDIRECT("'"&amp;$A15&amp;"'!C$17")</f>
        <v>0</v>
      </c>
      <c r="P15" s="520">
        <f t="array" aca="1" ref="P15" ca="1">INDIRECT("'"&amp;A15&amp;"'!B$16")</f>
        <v>0</v>
      </c>
      <c r="Q15" s="520">
        <f t="array" aca="1" ref="Q15" ca="1">INDIRECT("'"&amp;A15&amp;"'!C$16")</f>
        <v>0</v>
      </c>
      <c r="R15" s="520">
        <f t="array" aca="1" ref="R15" ca="1">INDIRECT("'"&amp;A15&amp;"'!B$19")+INDIRECT("'"&amp;A15&amp;"'!C$19")</f>
        <v>0</v>
      </c>
      <c r="S15" s="520">
        <f t="array" aca="1" ref="S15" ca="1">INDIRECT("'"&amp;A15&amp;"'!B$18")+INDIRECT("'"&amp;A15&amp;"'!C$18")</f>
        <v>0</v>
      </c>
      <c r="T15" s="73"/>
      <c r="U15" s="521">
        <f ca="1">L15*Constants!$B$6</f>
        <v>0</v>
      </c>
      <c r="V15" s="521">
        <f ca="1">M15*Constants!$B$6</f>
        <v>0</v>
      </c>
      <c r="W15" s="521">
        <f t="array" aca="1" ref="W15" ca="1">INDIRECT("'"&amp;$A15&amp;"'!B$20")</f>
        <v>0</v>
      </c>
      <c r="X15" s="521">
        <f t="array" aca="1" ref="X15" ca="1">INDIRECT("'"&amp;$A15&amp;"'!C$20")</f>
        <v>0</v>
      </c>
      <c r="Y15" s="521">
        <f ca="1">P15*Constants!$B$8</f>
        <v>0</v>
      </c>
      <c r="Z15" s="521">
        <f ca="1">Q15*Constants!$B$8</f>
        <v>0</v>
      </c>
      <c r="AA15" s="521">
        <f t="array" aca="1" ref="AA15" ca="1">INDIRECT("'"&amp;A15&amp;"'!B$21")+INDIRECT("'"&amp;A15&amp;"'!C$21")</f>
        <v>0</v>
      </c>
      <c r="AB15" s="520">
        <f ca="1">ROUND(S15/Constants!$B$21,0)</f>
        <v>0</v>
      </c>
      <c r="AC15" s="73"/>
      <c r="AD15" s="520">
        <f t="array" aca="1" ref="AD15" ca="1">INDIRECT("'"&amp;A15&amp;"'!E15")</f>
        <v>0</v>
      </c>
      <c r="AE15" s="520">
        <f t="array" aca="1" ref="AE15" ca="1">INDIRECT("'"&amp;A15&amp;"'!D15")</f>
        <v>0</v>
      </c>
      <c r="AF15" s="520">
        <f t="array" aca="1" ref="AF15" ca="1">INDIRECT("'"&amp;A15&amp;"'!E17")</f>
        <v>0</v>
      </c>
      <c r="AG15" s="520">
        <f t="array" aca="1" ref="AG15" ca="1">INDIRECT("'"&amp;A15&amp;"'!D17")</f>
        <v>0</v>
      </c>
      <c r="AH15" s="520">
        <f t="array" aca="1" ref="AH15" ca="1">INDIRECT("'"&amp;A15&amp;"'!E$16")</f>
        <v>0</v>
      </c>
      <c r="AI15" s="520">
        <f t="array" aca="1" ref="AI15" ca="1">INDIRECT("'"&amp;A15&amp;"'!D$16")</f>
        <v>0</v>
      </c>
      <c r="AJ15" s="520">
        <f t="array" aca="1" ref="AJ15" ca="1">INDIRECT("'"&amp;A15&amp;"'!E$19")</f>
        <v>0</v>
      </c>
      <c r="AK15" s="520">
        <f t="array" aca="1" ref="AK15" ca="1">INDIRECT("'"&amp;A15&amp;"'!D$19")</f>
        <v>129</v>
      </c>
      <c r="AL15" s="520">
        <f t="shared" ca="1" si="0"/>
        <v>0</v>
      </c>
      <c r="AM15" s="520">
        <f t="array" aca="1" ref="AM15" ca="1">INDIRECT("'"&amp;A15&amp;"'!D$18")+INDIRECT("'"&amp;A15&amp;"'!E$18")</f>
        <v>0</v>
      </c>
      <c r="AN15" s="73"/>
      <c r="AO15" s="521">
        <f ca="1">AD15*Constants!$B$6</f>
        <v>0</v>
      </c>
      <c r="AP15" s="521">
        <f ca="1">AE15*Constants!$B$6</f>
        <v>0</v>
      </c>
      <c r="AQ15" s="521">
        <f t="array" aca="1" ref="AQ15" ca="1">INDIRECT("'"&amp;$A15&amp;"'!E$20")</f>
        <v>0</v>
      </c>
      <c r="AR15" s="521">
        <f t="array" aca="1" ref="AR15" ca="1">INDIRECT("'"&amp;$A15&amp;"'!D$20")</f>
        <v>0</v>
      </c>
      <c r="AS15" s="521">
        <f ca="1">AH15*Constants!$B$8</f>
        <v>0</v>
      </c>
      <c r="AT15" s="521">
        <f ca="1">AI15*Constants!$B$8</f>
        <v>0</v>
      </c>
      <c r="AU15" s="521">
        <f t="array" aca="1" ref="AU15" ca="1">INDIRECT("'"&amp;A15&amp;"'!E$21")</f>
        <v>0</v>
      </c>
      <c r="AV15" s="521">
        <f t="array" aca="1" ref="AV15" ca="1">INDIRECT("'"&amp;A15&amp;"'!D$21")</f>
        <v>7525</v>
      </c>
      <c r="AW15" s="521">
        <f t="array" aca="1" ref="AW15" ca="1">INDIRECT("'"&amp;$A15&amp;"'!F$22")</f>
        <v>0</v>
      </c>
      <c r="AX15" s="521">
        <f t="array" aca="1" ref="AX15" ca="1">INDIRECT("'"&amp;$A15&amp;"'!E$23")</f>
        <v>0</v>
      </c>
      <c r="AY15" s="520">
        <f ca="1">ROUND(AM15/Constants!$B$21,0)</f>
        <v>0</v>
      </c>
      <c r="AZ15" s="522">
        <f>'Student Trainers'!H14</f>
        <v>155</v>
      </c>
      <c r="BA15" s="75"/>
      <c r="BB15" s="523">
        <f t="array" aca="1" ref="BB15" ca="1">INDIRECT("'"&amp;$A15&amp;"'!H$15")</f>
        <v>0</v>
      </c>
      <c r="BC15" s="523">
        <f t="array" aca="1" ref="BC15" ca="1">INDIRECT("'"&amp;$A15&amp;"'!I$15")</f>
        <v>129</v>
      </c>
      <c r="BD15" s="75"/>
      <c r="BE15" s="524">
        <f t="array" aca="1" ref="BE15" ca="1">INDIRECT("'"&amp;$A15&amp;"'!H$16")</f>
        <v>0</v>
      </c>
      <c r="BF15" s="524">
        <f t="shared" ca="1" si="1"/>
        <v>0</v>
      </c>
      <c r="BG15" s="524">
        <f t="array" aca="1" ref="BG15" ca="1">INDIRECT("'"&amp;$A15&amp;"'!I$16")</f>
        <v>6450</v>
      </c>
      <c r="BH15" s="75"/>
      <c r="BI15" s="76">
        <f t="array" aca="1" ref="BI15" ca="1">INDIRECT("'"&amp;$A15&amp;"'!J$15")</f>
        <v>26.67</v>
      </c>
      <c r="BJ15" s="77">
        <f t="array" aca="1" ref="BJ15" ca="1">INDIRECT("'"&amp;$A15&amp;"'!K$15")</f>
        <v>0</v>
      </c>
      <c r="BK15" s="17"/>
      <c r="BL15" s="78">
        <f t="shared" ca="1" si="2"/>
        <v>12630</v>
      </c>
      <c r="BM15" s="79">
        <f t="shared" ca="1" si="3"/>
        <v>188.50746268656715</v>
      </c>
      <c r="BN15" s="525">
        <f t="shared" ca="1" si="4"/>
        <v>0.61944192006268128</v>
      </c>
      <c r="BO15" s="80">
        <f t="shared" ca="1" si="5"/>
        <v>0</v>
      </c>
    </row>
    <row r="16" spans="1:67" ht="14.25" customHeight="1">
      <c r="A16" s="72" t="s">
        <v>153</v>
      </c>
      <c r="B16" s="518">
        <v>4</v>
      </c>
      <c r="C16" s="518">
        <f t="array" aca="1" ref="C16" ca="1">INDIRECT("'"&amp;A16&amp;"'!B$7")</f>
        <v>43</v>
      </c>
      <c r="D16" s="518" t="str">
        <f t="array" aca="1" ref="D16" ca="1">INDIRECT("'"&amp;A16&amp;"'!B$9")</f>
        <v>yes</v>
      </c>
      <c r="E16" s="73"/>
      <c r="F16" s="74">
        <f t="array" aca="1" ref="F16" ca="1">INDIRECT("'"&amp;A16&amp;"'!M$14")</f>
        <v>500</v>
      </c>
      <c r="G16" s="74">
        <f t="array" aca="1" ref="G16" ca="1">INDIRECT("'"&amp;A16&amp;"'!M$15")</f>
        <v>0</v>
      </c>
      <c r="H16" s="74">
        <f t="array" aca="1" ref="H16" ca="1">INDIRECT("'"&amp;$A16&amp;"'!M$16")</f>
        <v>585.34999999999991</v>
      </c>
      <c r="I16" s="519"/>
      <c r="J16" s="74">
        <f t="array" aca="1" ref="J16" ca="1">INDIRECT("'"&amp;$A16&amp;"'!M$20")+I16</f>
        <v>1085.3499999999999</v>
      </c>
      <c r="K16" s="73"/>
      <c r="L16" s="520">
        <f t="array" aca="1" ref="L16" ca="1">INDIRECT("'"&amp;$A16&amp;"'!B$15")</f>
        <v>75.599999999999994</v>
      </c>
      <c r="M16" s="520">
        <f t="array" aca="1" ref="M16" ca="1">INDIRECT("'"&amp;$A16&amp;"'!C$15")</f>
        <v>0</v>
      </c>
      <c r="N16" s="520">
        <f t="array" aca="1" ref="N16" ca="1">INDIRECT("'"&amp;$A16&amp;"'!B$17")</f>
        <v>0</v>
      </c>
      <c r="O16" s="520">
        <f t="array" aca="1" ref="O16" ca="1">INDIRECT("'"&amp;$A16&amp;"'!C$17")</f>
        <v>0</v>
      </c>
      <c r="P16" s="520">
        <f t="array" aca="1" ref="P16" ca="1">INDIRECT("'"&amp;A16&amp;"'!B$16")</f>
        <v>0</v>
      </c>
      <c r="Q16" s="520">
        <f t="array" aca="1" ref="Q16" ca="1">INDIRECT("'"&amp;A16&amp;"'!C$16")</f>
        <v>0</v>
      </c>
      <c r="R16" s="520">
        <f t="array" aca="1" ref="R16" ca="1">INDIRECT("'"&amp;A16&amp;"'!B$19")+INDIRECT("'"&amp;A16&amp;"'!C$19")</f>
        <v>0</v>
      </c>
      <c r="S16" s="520">
        <f t="array" aca="1" ref="S16" ca="1">INDIRECT("'"&amp;A16&amp;"'!B$18")+INDIRECT("'"&amp;A16&amp;"'!C$18")</f>
        <v>0</v>
      </c>
      <c r="T16" s="73"/>
      <c r="U16" s="521">
        <f ca="1">L16*Constants!$B$6</f>
        <v>3779.9999999999995</v>
      </c>
      <c r="V16" s="521">
        <f ca="1">M16*Constants!$B$6</f>
        <v>0</v>
      </c>
      <c r="W16" s="521">
        <f t="array" aca="1" ref="W16" ca="1">INDIRECT("'"&amp;$A16&amp;"'!B$20")</f>
        <v>0</v>
      </c>
      <c r="X16" s="521">
        <f t="array" aca="1" ref="X16" ca="1">INDIRECT("'"&amp;$A16&amp;"'!C$20")</f>
        <v>0</v>
      </c>
      <c r="Y16" s="521">
        <f ca="1">P16*Constants!$B$8</f>
        <v>0</v>
      </c>
      <c r="Z16" s="521">
        <f ca="1">Q16*Constants!$B$8</f>
        <v>0</v>
      </c>
      <c r="AA16" s="521">
        <f t="array" aca="1" ref="AA16" ca="1">INDIRECT("'"&amp;A16&amp;"'!B$21")+INDIRECT("'"&amp;A16&amp;"'!C$21")</f>
        <v>0</v>
      </c>
      <c r="AB16" s="520">
        <f ca="1">ROUND(S16/Constants!$B$21,0)</f>
        <v>0</v>
      </c>
      <c r="AC16" s="73"/>
      <c r="AD16" s="520">
        <f t="array" aca="1" ref="AD16" ca="1">INDIRECT("'"&amp;A16&amp;"'!E15")</f>
        <v>0</v>
      </c>
      <c r="AE16" s="520">
        <f t="array" aca="1" ref="AE16" ca="1">INDIRECT("'"&amp;A16&amp;"'!D15")</f>
        <v>0</v>
      </c>
      <c r="AF16" s="520">
        <f t="array" aca="1" ref="AF16" ca="1">INDIRECT("'"&amp;A16&amp;"'!E17")</f>
        <v>0</v>
      </c>
      <c r="AG16" s="520">
        <f t="array" aca="1" ref="AG16" ca="1">INDIRECT("'"&amp;A16&amp;"'!D17")</f>
        <v>0</v>
      </c>
      <c r="AH16" s="520">
        <f t="array" aca="1" ref="AH16" ca="1">INDIRECT("'"&amp;A16&amp;"'!E$16")</f>
        <v>0</v>
      </c>
      <c r="AI16" s="520">
        <f t="array" aca="1" ref="AI16" ca="1">INDIRECT("'"&amp;A16&amp;"'!D$16")</f>
        <v>0</v>
      </c>
      <c r="AJ16" s="520">
        <f t="array" aca="1" ref="AJ16" ca="1">INDIRECT("'"&amp;A16&amp;"'!E$19")</f>
        <v>0</v>
      </c>
      <c r="AK16" s="520">
        <f t="array" aca="1" ref="AK16" ca="1">INDIRECT("'"&amp;A16&amp;"'!D$19")</f>
        <v>0</v>
      </c>
      <c r="AL16" s="520">
        <f t="shared" ca="1" si="0"/>
        <v>0</v>
      </c>
      <c r="AM16" s="520">
        <f t="array" aca="1" ref="AM16" ca="1">INDIRECT("'"&amp;A16&amp;"'!D$18")+INDIRECT("'"&amp;A16&amp;"'!E$18")</f>
        <v>63</v>
      </c>
      <c r="AN16" s="73"/>
      <c r="AO16" s="521">
        <f ca="1">AD16*Constants!$B$6</f>
        <v>0</v>
      </c>
      <c r="AP16" s="521">
        <f ca="1">AE16*Constants!$B$6</f>
        <v>0</v>
      </c>
      <c r="AQ16" s="521">
        <f t="array" aca="1" ref="AQ16" ca="1">INDIRECT("'"&amp;$A16&amp;"'!E$20")</f>
        <v>0</v>
      </c>
      <c r="AR16" s="521">
        <f t="array" aca="1" ref="AR16" ca="1">INDIRECT("'"&amp;$A16&amp;"'!D$20")</f>
        <v>0</v>
      </c>
      <c r="AS16" s="521">
        <f ca="1">AH16*Constants!$B$8</f>
        <v>0</v>
      </c>
      <c r="AT16" s="521">
        <f ca="1">AI16*Constants!$B$8</f>
        <v>0</v>
      </c>
      <c r="AU16" s="521">
        <f t="array" aca="1" ref="AU16" ca="1">INDIRECT("'"&amp;A16&amp;"'!E$21")</f>
        <v>0</v>
      </c>
      <c r="AV16" s="521">
        <f t="array" aca="1" ref="AV16" ca="1">INDIRECT("'"&amp;A16&amp;"'!D$21")</f>
        <v>0</v>
      </c>
      <c r="AW16" s="521">
        <f t="array" aca="1" ref="AW16" ca="1">INDIRECT("'"&amp;$A16&amp;"'!F$22")</f>
        <v>0</v>
      </c>
      <c r="AX16" s="521">
        <f t="array" aca="1" ref="AX16" ca="1">INDIRECT("'"&amp;$A16&amp;"'!E$23")</f>
        <v>0</v>
      </c>
      <c r="AY16" s="520">
        <f ca="1">ROUND(AM16/Constants!$B$21,0)</f>
        <v>1</v>
      </c>
      <c r="AZ16" s="522">
        <f>'Student Trainers'!H15</f>
        <v>50</v>
      </c>
      <c r="BA16" s="75"/>
      <c r="BB16" s="523">
        <f t="array" aca="1" ref="BB16" ca="1">INDIRECT("'"&amp;$A16&amp;"'!H$15")</f>
        <v>75</v>
      </c>
      <c r="BC16" s="523">
        <f t="array" aca="1" ref="BC16" ca="1">INDIRECT("'"&amp;$A16&amp;"'!I$15")</f>
        <v>42</v>
      </c>
      <c r="BD16" s="75"/>
      <c r="BE16" s="524">
        <f t="array" aca="1" ref="BE16" ca="1">INDIRECT("'"&amp;$A16&amp;"'!H$16")</f>
        <v>4500</v>
      </c>
      <c r="BF16" s="524">
        <f t="shared" ca="1" si="1"/>
        <v>4394.1606487378995</v>
      </c>
      <c r="BG16" s="524">
        <f t="array" aca="1" ref="BG16" ca="1">INDIRECT("'"&amp;$A16&amp;"'!I$16")</f>
        <v>453.75</v>
      </c>
      <c r="BH16" s="75"/>
      <c r="BI16" s="76">
        <f t="array" aca="1" ref="BI16" ca="1">INDIRECT("'"&amp;$A16&amp;"'!J$15")</f>
        <v>1206.75</v>
      </c>
      <c r="BJ16" s="77">
        <f t="array" aca="1" ref="BJ16" ca="1">INDIRECT("'"&amp;$A16&amp;"'!K$15")</f>
        <v>621.40000000000009</v>
      </c>
      <c r="BK16" s="17"/>
      <c r="BL16" s="78">
        <f t="shared" ca="1" si="2"/>
        <v>8799.3106487378991</v>
      </c>
      <c r="BM16" s="79">
        <f t="shared" ca="1" si="3"/>
        <v>204.63513136599767</v>
      </c>
      <c r="BN16" s="525">
        <f t="shared" ca="1" si="4"/>
        <v>0.67243798669337962</v>
      </c>
      <c r="BO16" s="80">
        <f t="shared" ca="1" si="5"/>
        <v>0</v>
      </c>
    </row>
    <row r="17" spans="1:67" ht="14.25" customHeight="1">
      <c r="A17" s="72" t="s">
        <v>154</v>
      </c>
      <c r="B17" s="518">
        <v>6</v>
      </c>
      <c r="C17" s="518">
        <f t="array" aca="1" ref="C17" ca="1">INDIRECT("'"&amp;A17&amp;"'!B$7")</f>
        <v>61</v>
      </c>
      <c r="D17" s="518" t="str">
        <f t="array" aca="1" ref="D17" ca="1">INDIRECT("'"&amp;A17&amp;"'!B$9")</f>
        <v>yes</v>
      </c>
      <c r="E17" s="73"/>
      <c r="F17" s="74">
        <f t="array" aca="1" ref="F17" ca="1">INDIRECT("'"&amp;A17&amp;"'!M$14")</f>
        <v>0</v>
      </c>
      <c r="G17" s="74">
        <f t="array" aca="1" ref="G17" ca="1">INDIRECT("'"&amp;A17&amp;"'!M$15")</f>
        <v>0</v>
      </c>
      <c r="H17" s="74">
        <f t="array" aca="1" ref="H17" ca="1">INDIRECT("'"&amp;$A17&amp;"'!M$16")</f>
        <v>0</v>
      </c>
      <c r="I17" s="519"/>
      <c r="J17" s="74">
        <f t="array" aca="1" ref="J17" ca="1">INDIRECT("'"&amp;$A17&amp;"'!M$20")+I17</f>
        <v>0</v>
      </c>
      <c r="K17" s="73"/>
      <c r="L17" s="520">
        <f t="array" aca="1" ref="L17" ca="1">INDIRECT("'"&amp;$A17&amp;"'!B$15")</f>
        <v>0</v>
      </c>
      <c r="M17" s="520">
        <f t="array" aca="1" ref="M17" ca="1">INDIRECT("'"&amp;$A17&amp;"'!C$15")</f>
        <v>0</v>
      </c>
      <c r="N17" s="520">
        <f t="array" aca="1" ref="N17" ca="1">INDIRECT("'"&amp;$A17&amp;"'!B$17")</f>
        <v>0</v>
      </c>
      <c r="O17" s="520">
        <f t="array" aca="1" ref="O17" ca="1">INDIRECT("'"&amp;$A17&amp;"'!C$17")</f>
        <v>0</v>
      </c>
      <c r="P17" s="520">
        <f t="array" aca="1" ref="P17" ca="1">INDIRECT("'"&amp;A17&amp;"'!B$16")</f>
        <v>0</v>
      </c>
      <c r="Q17" s="520">
        <f t="array" aca="1" ref="Q17" ca="1">INDIRECT("'"&amp;A17&amp;"'!C$16")</f>
        <v>0</v>
      </c>
      <c r="R17" s="520">
        <f t="array" aca="1" ref="R17" ca="1">INDIRECT("'"&amp;A17&amp;"'!B$19")+INDIRECT("'"&amp;A17&amp;"'!C$19")</f>
        <v>0</v>
      </c>
      <c r="S17" s="520">
        <f t="array" aca="1" ref="S17" ca="1">INDIRECT("'"&amp;A17&amp;"'!B$18")+INDIRECT("'"&amp;A17&amp;"'!C$18")</f>
        <v>0</v>
      </c>
      <c r="T17" s="73"/>
      <c r="U17" s="521">
        <f ca="1">L17*Constants!$B$6</f>
        <v>0</v>
      </c>
      <c r="V17" s="521">
        <f ca="1">M17*Constants!$B$6</f>
        <v>0</v>
      </c>
      <c r="W17" s="521">
        <f t="array" aca="1" ref="W17" ca="1">INDIRECT("'"&amp;$A17&amp;"'!B$20")</f>
        <v>0</v>
      </c>
      <c r="X17" s="521">
        <f t="array" aca="1" ref="X17" ca="1">INDIRECT("'"&amp;$A17&amp;"'!C$20")</f>
        <v>0</v>
      </c>
      <c r="Y17" s="521">
        <f ca="1">P17*Constants!$B$8</f>
        <v>0</v>
      </c>
      <c r="Z17" s="521">
        <f ca="1">Q17*Constants!$B$8</f>
        <v>0</v>
      </c>
      <c r="AA17" s="521">
        <f t="array" aca="1" ref="AA17" ca="1">INDIRECT("'"&amp;A17&amp;"'!B$21")+INDIRECT("'"&amp;A17&amp;"'!C$21")</f>
        <v>0</v>
      </c>
      <c r="AB17" s="520">
        <f ca="1">ROUND(S17/Constants!$B$21,0)</f>
        <v>0</v>
      </c>
      <c r="AC17" s="73"/>
      <c r="AD17" s="520">
        <f t="array" aca="1" ref="AD17" ca="1">INDIRECT("'"&amp;A17&amp;"'!E15")</f>
        <v>0</v>
      </c>
      <c r="AE17" s="520">
        <f t="array" aca="1" ref="AE17" ca="1">INDIRECT("'"&amp;A17&amp;"'!D15")</f>
        <v>0</v>
      </c>
      <c r="AF17" s="520">
        <f t="array" aca="1" ref="AF17" ca="1">INDIRECT("'"&amp;A17&amp;"'!E17")</f>
        <v>0</v>
      </c>
      <c r="AG17" s="520">
        <f t="array" aca="1" ref="AG17" ca="1">INDIRECT("'"&amp;A17&amp;"'!D17")</f>
        <v>0</v>
      </c>
      <c r="AH17" s="520">
        <f t="array" aca="1" ref="AH17" ca="1">INDIRECT("'"&amp;A17&amp;"'!E$16")</f>
        <v>0</v>
      </c>
      <c r="AI17" s="520">
        <f t="array" aca="1" ref="AI17" ca="1">INDIRECT("'"&amp;A17&amp;"'!D$16")</f>
        <v>0</v>
      </c>
      <c r="AJ17" s="520">
        <f t="array" aca="1" ref="AJ17" ca="1">INDIRECT("'"&amp;A17&amp;"'!E$19")</f>
        <v>0</v>
      </c>
      <c r="AK17" s="520">
        <f t="array" aca="1" ref="AK17" ca="1">INDIRECT("'"&amp;A17&amp;"'!D$19")</f>
        <v>0</v>
      </c>
      <c r="AL17" s="520">
        <f t="shared" ca="1" si="0"/>
        <v>0</v>
      </c>
      <c r="AM17" s="520">
        <f t="array" aca="1" ref="AM17" ca="1">INDIRECT("'"&amp;A17&amp;"'!D$18")+INDIRECT("'"&amp;A17&amp;"'!E$18")</f>
        <v>0</v>
      </c>
      <c r="AN17" s="73"/>
      <c r="AO17" s="521">
        <f ca="1">AD17*Constants!$B$6</f>
        <v>0</v>
      </c>
      <c r="AP17" s="521">
        <f ca="1">AE17*Constants!$B$6</f>
        <v>0</v>
      </c>
      <c r="AQ17" s="521">
        <f t="array" aca="1" ref="AQ17" ca="1">INDIRECT("'"&amp;$A17&amp;"'!E$20")</f>
        <v>0</v>
      </c>
      <c r="AR17" s="521">
        <f t="array" aca="1" ref="AR17" ca="1">INDIRECT("'"&amp;$A17&amp;"'!D$20")</f>
        <v>0</v>
      </c>
      <c r="AS17" s="521">
        <f ca="1">AH17*Constants!$B$8</f>
        <v>0</v>
      </c>
      <c r="AT17" s="521">
        <f ca="1">AI17*Constants!$B$8</f>
        <v>0</v>
      </c>
      <c r="AU17" s="521">
        <f t="array" aca="1" ref="AU17" ca="1">INDIRECT("'"&amp;A17&amp;"'!E$21")</f>
        <v>0</v>
      </c>
      <c r="AV17" s="521">
        <f t="array" aca="1" ref="AV17" ca="1">INDIRECT("'"&amp;A17&amp;"'!D$21")</f>
        <v>0</v>
      </c>
      <c r="AW17" s="521">
        <f t="array" aca="1" ref="AW17" ca="1">INDIRECT("'"&amp;$A17&amp;"'!F$22")</f>
        <v>0</v>
      </c>
      <c r="AX17" s="521">
        <f t="array" aca="1" ref="AX17" ca="1">INDIRECT("'"&amp;$A17&amp;"'!E$23")</f>
        <v>0</v>
      </c>
      <c r="AY17" s="520">
        <f ca="1">ROUND(AM17/Constants!$B$21,0)</f>
        <v>0</v>
      </c>
      <c r="AZ17" s="522">
        <f>'Student Trainers'!H16</f>
        <v>0</v>
      </c>
      <c r="BA17" s="75"/>
      <c r="BB17" s="523">
        <f t="array" aca="1" ref="BB17" ca="1">INDIRECT("'"&amp;$A17&amp;"'!H$15")</f>
        <v>0</v>
      </c>
      <c r="BC17" s="523">
        <f t="array" aca="1" ref="BC17" ca="1">INDIRECT("'"&amp;$A17&amp;"'!I$15")</f>
        <v>294</v>
      </c>
      <c r="BD17" s="75"/>
      <c r="BE17" s="524">
        <f t="array" aca="1" ref="BE17" ca="1">INDIRECT("'"&amp;$A17&amp;"'!H$16")</f>
        <v>0</v>
      </c>
      <c r="BF17" s="524">
        <f t="shared" ca="1" si="1"/>
        <v>0</v>
      </c>
      <c r="BG17" s="524">
        <f t="array" aca="1" ref="BG17" ca="1">INDIRECT("'"&amp;$A17&amp;"'!I$16")</f>
        <v>39984</v>
      </c>
      <c r="BH17" s="75"/>
      <c r="BI17" s="76">
        <f t="array" aca="1" ref="BI17" ca="1">INDIRECT("'"&amp;$A17&amp;"'!J$15")</f>
        <v>0</v>
      </c>
      <c r="BJ17" s="77">
        <f t="array" aca="1" ref="BJ17" ca="1">INDIRECT("'"&amp;$A17&amp;"'!K$15")</f>
        <v>0</v>
      </c>
      <c r="BK17" s="17"/>
      <c r="BL17" s="78">
        <f t="shared" ca="1" si="2"/>
        <v>39984</v>
      </c>
      <c r="BM17" s="79">
        <f t="shared" ca="1" si="3"/>
        <v>655.47540983606552</v>
      </c>
      <c r="BN17" s="525">
        <f t="shared" ca="1" si="4"/>
        <v>2.1539144426225336</v>
      </c>
      <c r="BO17" s="80">
        <f ca="1">MAX(0, BL17-Constants!B17*C17*$BM$38)</f>
        <v>7498.0299840301705</v>
      </c>
    </row>
    <row r="18" spans="1:67" ht="14.25" customHeight="1">
      <c r="A18" s="72" t="s">
        <v>155</v>
      </c>
      <c r="B18" s="518">
        <v>1</v>
      </c>
      <c r="C18" s="518">
        <f t="array" aca="1" ref="C18" ca="1">INDIRECT("'"&amp;A18&amp;"'!B$7")</f>
        <v>72</v>
      </c>
      <c r="D18" s="518" t="str">
        <f t="array" aca="1" ref="D18" ca="1">INDIRECT("'"&amp;A18&amp;"'!B$9")</f>
        <v>yes</v>
      </c>
      <c r="E18" s="73"/>
      <c r="F18" s="74">
        <f t="array" aca="1" ref="F18" ca="1">INDIRECT("'"&amp;A18&amp;"'!M$14")</f>
        <v>666.66666666666663</v>
      </c>
      <c r="G18" s="74">
        <f t="array" aca="1" ref="G18" ca="1">INDIRECT("'"&amp;A18&amp;"'!M$15")</f>
        <v>0</v>
      </c>
      <c r="H18" s="74">
        <f t="array" aca="1" ref="H18" ca="1">INDIRECT("'"&amp;$A18&amp;"'!M$16")</f>
        <v>492</v>
      </c>
      <c r="I18" s="519"/>
      <c r="J18" s="74">
        <f t="array" aca="1" ref="J18" ca="1">INDIRECT("'"&amp;$A18&amp;"'!M$20")+I18</f>
        <v>1158.6666666666665</v>
      </c>
      <c r="K18" s="73"/>
      <c r="L18" s="520">
        <f t="array" aca="1" ref="L18" ca="1">INDIRECT("'"&amp;$A18&amp;"'!B$15")</f>
        <v>109.2</v>
      </c>
      <c r="M18" s="520">
        <f t="array" aca="1" ref="M18" ca="1">INDIRECT("'"&amp;$A18&amp;"'!C$15")</f>
        <v>0</v>
      </c>
      <c r="N18" s="520">
        <f t="array" aca="1" ref="N18" ca="1">INDIRECT("'"&amp;$A18&amp;"'!B$17")</f>
        <v>0</v>
      </c>
      <c r="O18" s="520">
        <f t="array" aca="1" ref="O18" ca="1">INDIRECT("'"&amp;$A18&amp;"'!C$17")</f>
        <v>0</v>
      </c>
      <c r="P18" s="520">
        <f t="array" aca="1" ref="P18" ca="1">INDIRECT("'"&amp;A18&amp;"'!B$16")</f>
        <v>0</v>
      </c>
      <c r="Q18" s="520">
        <f t="array" aca="1" ref="Q18" ca="1">INDIRECT("'"&amp;A18&amp;"'!C$16")</f>
        <v>0</v>
      </c>
      <c r="R18" s="520">
        <f t="array" aca="1" ref="R18" ca="1">INDIRECT("'"&amp;A18&amp;"'!B$19")+INDIRECT("'"&amp;A18&amp;"'!C$19")</f>
        <v>0</v>
      </c>
      <c r="S18" s="520">
        <f t="array" aca="1" ref="S18" ca="1">INDIRECT("'"&amp;A18&amp;"'!B$18")+INDIRECT("'"&amp;A18&amp;"'!C$18")</f>
        <v>0</v>
      </c>
      <c r="T18" s="73"/>
      <c r="U18" s="521">
        <f ca="1">L18*Constants!$B$6</f>
        <v>5460</v>
      </c>
      <c r="V18" s="521">
        <f ca="1">M18*Constants!$B$6</f>
        <v>0</v>
      </c>
      <c r="W18" s="521">
        <f t="array" aca="1" ref="W18" ca="1">INDIRECT("'"&amp;$A18&amp;"'!B$20")</f>
        <v>0</v>
      </c>
      <c r="X18" s="521">
        <f t="array" aca="1" ref="X18" ca="1">INDIRECT("'"&amp;$A18&amp;"'!C$20")</f>
        <v>0</v>
      </c>
      <c r="Y18" s="521">
        <f ca="1">P18*Constants!$B$8</f>
        <v>0</v>
      </c>
      <c r="Z18" s="521">
        <f ca="1">Q18*Constants!$B$8</f>
        <v>0</v>
      </c>
      <c r="AA18" s="521">
        <f t="array" aca="1" ref="AA18" ca="1">INDIRECT("'"&amp;A18&amp;"'!B$21")+INDIRECT("'"&amp;A18&amp;"'!C$21")</f>
        <v>0</v>
      </c>
      <c r="AB18" s="520">
        <f ca="1">ROUND(S18/Constants!$B$21,0)</f>
        <v>0</v>
      </c>
      <c r="AC18" s="73"/>
      <c r="AD18" s="520">
        <f t="array" aca="1" ref="AD18" ca="1">INDIRECT("'"&amp;A18&amp;"'!E15")</f>
        <v>0</v>
      </c>
      <c r="AE18" s="520">
        <f t="array" aca="1" ref="AE18" ca="1">INDIRECT("'"&amp;A18&amp;"'!D15")</f>
        <v>0</v>
      </c>
      <c r="AF18" s="520">
        <f t="array" aca="1" ref="AF18" ca="1">INDIRECT("'"&amp;A18&amp;"'!E17")</f>
        <v>0</v>
      </c>
      <c r="AG18" s="520">
        <f t="array" aca="1" ref="AG18" ca="1">INDIRECT("'"&amp;A18&amp;"'!D17")</f>
        <v>0</v>
      </c>
      <c r="AH18" s="520">
        <f t="array" aca="1" ref="AH18" ca="1">INDIRECT("'"&amp;A18&amp;"'!E$16")</f>
        <v>0</v>
      </c>
      <c r="AI18" s="520">
        <f t="array" aca="1" ref="AI18" ca="1">INDIRECT("'"&amp;A18&amp;"'!D$16")</f>
        <v>0</v>
      </c>
      <c r="AJ18" s="520">
        <f t="array" aca="1" ref="AJ18" ca="1">INDIRECT("'"&amp;A18&amp;"'!E$19")</f>
        <v>0</v>
      </c>
      <c r="AK18" s="520">
        <f t="array" aca="1" ref="AK18" ca="1">INDIRECT("'"&amp;A18&amp;"'!D$19")</f>
        <v>0</v>
      </c>
      <c r="AL18" s="520">
        <f t="shared" ca="1" si="0"/>
        <v>25.2</v>
      </c>
      <c r="AM18" s="520">
        <f t="array" aca="1" ref="AM18" ca="1">INDIRECT("'"&amp;A18&amp;"'!D$18")+INDIRECT("'"&amp;A18&amp;"'!E$18")</f>
        <v>262.5</v>
      </c>
      <c r="AN18" s="73"/>
      <c r="AO18" s="521">
        <f ca="1">AD18*Constants!$B$6</f>
        <v>0</v>
      </c>
      <c r="AP18" s="521">
        <f ca="1">AE18*Constants!$B$6</f>
        <v>0</v>
      </c>
      <c r="AQ18" s="521">
        <f t="array" aca="1" ref="AQ18" ca="1">INDIRECT("'"&amp;$A18&amp;"'!E$20")</f>
        <v>0</v>
      </c>
      <c r="AR18" s="521">
        <f t="array" aca="1" ref="AR18" ca="1">INDIRECT("'"&amp;$A18&amp;"'!D$20")</f>
        <v>0</v>
      </c>
      <c r="AS18" s="521">
        <f ca="1">AH18*Constants!$B$8</f>
        <v>0</v>
      </c>
      <c r="AT18" s="521">
        <f ca="1">AI18*Constants!$B$8</f>
        <v>0</v>
      </c>
      <c r="AU18" s="521">
        <f t="array" aca="1" ref="AU18" ca="1">INDIRECT("'"&amp;A18&amp;"'!E$21")</f>
        <v>0</v>
      </c>
      <c r="AV18" s="521">
        <f t="array" aca="1" ref="AV18" ca="1">INDIRECT("'"&amp;A18&amp;"'!D$21")</f>
        <v>0</v>
      </c>
      <c r="AW18" s="521">
        <f t="array" aca="1" ref="AW18" ca="1">INDIRECT("'"&amp;$A18&amp;"'!F$22")</f>
        <v>1050</v>
      </c>
      <c r="AX18" s="521">
        <f t="array" aca="1" ref="AX18" ca="1">INDIRECT("'"&amp;$A18&amp;"'!E$23")</f>
        <v>0</v>
      </c>
      <c r="AY18" s="520">
        <f ca="1">ROUND(AM18/Constants!$B$21,0)</f>
        <v>4</v>
      </c>
      <c r="AZ18" s="522">
        <f>'Student Trainers'!H17</f>
        <v>250</v>
      </c>
      <c r="BA18" s="75"/>
      <c r="BB18" s="523">
        <f t="array" aca="1" ref="BB18" ca="1">INDIRECT("'"&amp;$A18&amp;"'!H$15")</f>
        <v>52.5</v>
      </c>
      <c r="BC18" s="523">
        <f t="array" aca="1" ref="BC18" ca="1">INDIRECT("'"&amp;$A18&amp;"'!I$15")</f>
        <v>0</v>
      </c>
      <c r="BD18" s="75"/>
      <c r="BE18" s="524">
        <f t="array" aca="1" ref="BE18" ca="1">INDIRECT("'"&amp;$A18&amp;"'!H$16")</f>
        <v>1522.5</v>
      </c>
      <c r="BF18" s="524">
        <f t="shared" ca="1" si="1"/>
        <v>1486.6910194896559</v>
      </c>
      <c r="BG18" s="524">
        <f t="array" aca="1" ref="BG18" ca="1">INDIRECT("'"&amp;$A18&amp;"'!I$16")</f>
        <v>0</v>
      </c>
      <c r="BH18" s="75"/>
      <c r="BI18" s="76">
        <f t="array" aca="1" ref="BI18" ca="1">INDIRECT("'"&amp;$A18&amp;"'!J$15")</f>
        <v>492</v>
      </c>
      <c r="BJ18" s="77">
        <f t="array" aca="1" ref="BJ18" ca="1">INDIRECT("'"&amp;$A18&amp;"'!K$15")</f>
        <v>0</v>
      </c>
      <c r="BK18" s="17"/>
      <c r="BL18" s="78">
        <f t="shared" ca="1" si="2"/>
        <v>7580.0243528229894</v>
      </c>
      <c r="BM18" s="79">
        <f t="shared" ca="1" si="3"/>
        <v>105.27811601143041</v>
      </c>
      <c r="BN18" s="525">
        <f t="shared" ca="1" si="4"/>
        <v>0.34594746220277472</v>
      </c>
      <c r="BO18" s="80">
        <f t="shared" ref="BO18:BO35" ca="1" si="6">MAX(0, BL18-1.8*C18*$BM$38)</f>
        <v>0</v>
      </c>
    </row>
    <row r="19" spans="1:67" ht="14.25" customHeight="1">
      <c r="A19" s="72" t="s">
        <v>156</v>
      </c>
      <c r="B19" s="518">
        <v>1</v>
      </c>
      <c r="C19" s="518">
        <f t="array" aca="1" ref="C19" ca="1">INDIRECT("'"&amp;A19&amp;"'!B$7")</f>
        <v>87</v>
      </c>
      <c r="D19" s="518" t="str">
        <f t="array" aca="1" ref="D19" ca="1">INDIRECT("'"&amp;A19&amp;"'!B$9")</f>
        <v>yes</v>
      </c>
      <c r="E19" s="73"/>
      <c r="F19" s="74">
        <f t="array" aca="1" ref="F19" ca="1">INDIRECT("'"&amp;A19&amp;"'!M$14")</f>
        <v>1375</v>
      </c>
      <c r="G19" s="74">
        <f t="array" aca="1" ref="G19" ca="1">INDIRECT("'"&amp;A19&amp;"'!M$15")</f>
        <v>0</v>
      </c>
      <c r="H19" s="74">
        <f t="array" aca="1" ref="H19" ca="1">INDIRECT("'"&amp;$A19&amp;"'!M$16")</f>
        <v>927.49634285714285</v>
      </c>
      <c r="I19" s="519"/>
      <c r="J19" s="74">
        <f t="array" aca="1" ref="J19" ca="1">INDIRECT("'"&amp;$A19&amp;"'!M$20")+I19</f>
        <v>2302.4963428571427</v>
      </c>
      <c r="K19" s="73"/>
      <c r="L19" s="520">
        <f t="array" aca="1" ref="L19" ca="1">INDIRECT("'"&amp;$A19&amp;"'!B$15")</f>
        <v>302.39999999999998</v>
      </c>
      <c r="M19" s="520">
        <f t="array" aca="1" ref="M19" ca="1">INDIRECT("'"&amp;$A19&amp;"'!C$15")</f>
        <v>0</v>
      </c>
      <c r="N19" s="520">
        <f t="array" aca="1" ref="N19" ca="1">INDIRECT("'"&amp;$A19&amp;"'!B$17")</f>
        <v>0</v>
      </c>
      <c r="O19" s="520">
        <f t="array" aca="1" ref="O19" ca="1">INDIRECT("'"&amp;$A19&amp;"'!C$17")</f>
        <v>0</v>
      </c>
      <c r="P19" s="520">
        <f t="array" aca="1" ref="P19" ca="1">INDIRECT("'"&amp;A19&amp;"'!B$16")</f>
        <v>0</v>
      </c>
      <c r="Q19" s="520">
        <f t="array" aca="1" ref="Q19" ca="1">INDIRECT("'"&amp;A19&amp;"'!C$16")</f>
        <v>0</v>
      </c>
      <c r="R19" s="520">
        <f t="array" aca="1" ref="R19" ca="1">INDIRECT("'"&amp;A19&amp;"'!B$19")+INDIRECT("'"&amp;A19&amp;"'!C$19")</f>
        <v>0</v>
      </c>
      <c r="S19" s="520">
        <f t="array" aca="1" ref="S19" ca="1">INDIRECT("'"&amp;A19&amp;"'!B$18")+INDIRECT("'"&amp;A19&amp;"'!C$18")</f>
        <v>189</v>
      </c>
      <c r="T19" s="73"/>
      <c r="U19" s="521">
        <f ca="1">L19*Constants!$B$6</f>
        <v>15119.999999999998</v>
      </c>
      <c r="V19" s="521">
        <f ca="1">M19*Constants!$B$6</f>
        <v>0</v>
      </c>
      <c r="W19" s="521">
        <f t="array" aca="1" ref="W19" ca="1">INDIRECT("'"&amp;$A19&amp;"'!B$20")</f>
        <v>0</v>
      </c>
      <c r="X19" s="521">
        <f t="array" aca="1" ref="X19" ca="1">INDIRECT("'"&amp;$A19&amp;"'!C$20")</f>
        <v>0</v>
      </c>
      <c r="Y19" s="521">
        <f ca="1">P19*Constants!$B$8</f>
        <v>0</v>
      </c>
      <c r="Z19" s="521">
        <f ca="1">Q19*Constants!$B$8</f>
        <v>0</v>
      </c>
      <c r="AA19" s="521">
        <f t="array" aca="1" ref="AA19" ca="1">INDIRECT("'"&amp;A19&amp;"'!B$21")+INDIRECT("'"&amp;A19&amp;"'!C$21")</f>
        <v>0</v>
      </c>
      <c r="AB19" s="520">
        <f ca="1">ROUND(S19/Constants!$B$21,0)</f>
        <v>3</v>
      </c>
      <c r="AC19" s="73"/>
      <c r="AD19" s="520">
        <f t="array" aca="1" ref="AD19" ca="1">INDIRECT("'"&amp;A19&amp;"'!E15")</f>
        <v>0</v>
      </c>
      <c r="AE19" s="520">
        <f t="array" aca="1" ref="AE19" ca="1">INDIRECT("'"&amp;A19&amp;"'!D15")</f>
        <v>0</v>
      </c>
      <c r="AF19" s="520">
        <f t="array" aca="1" ref="AF19" ca="1">INDIRECT("'"&amp;A19&amp;"'!E17")</f>
        <v>0</v>
      </c>
      <c r="AG19" s="520">
        <f t="array" aca="1" ref="AG19" ca="1">INDIRECT("'"&amp;A19&amp;"'!D17")</f>
        <v>0</v>
      </c>
      <c r="AH19" s="520">
        <f t="array" aca="1" ref="AH19" ca="1">INDIRECT("'"&amp;A19&amp;"'!E$16")</f>
        <v>0</v>
      </c>
      <c r="AI19" s="520">
        <f t="array" aca="1" ref="AI19" ca="1">INDIRECT("'"&amp;A19&amp;"'!D$16")</f>
        <v>0</v>
      </c>
      <c r="AJ19" s="520">
        <f t="array" aca="1" ref="AJ19" ca="1">INDIRECT("'"&amp;A19&amp;"'!E$19")</f>
        <v>0</v>
      </c>
      <c r="AK19" s="520">
        <f t="array" aca="1" ref="AK19" ca="1">INDIRECT("'"&amp;A19&amp;"'!D$19")</f>
        <v>0</v>
      </c>
      <c r="AL19" s="520">
        <f t="shared" ca="1" si="0"/>
        <v>50.4</v>
      </c>
      <c r="AM19" s="520">
        <f t="array" aca="1" ref="AM19" ca="1">INDIRECT("'"&amp;A19&amp;"'!D$18")+INDIRECT("'"&amp;A19&amp;"'!E$18")</f>
        <v>168</v>
      </c>
      <c r="AN19" s="73"/>
      <c r="AO19" s="521">
        <f ca="1">AD19*Constants!$B$6</f>
        <v>0</v>
      </c>
      <c r="AP19" s="521">
        <f ca="1">AE19*Constants!$B$6</f>
        <v>0</v>
      </c>
      <c r="AQ19" s="521">
        <f t="array" aca="1" ref="AQ19" ca="1">INDIRECT("'"&amp;$A19&amp;"'!E$20")</f>
        <v>0</v>
      </c>
      <c r="AR19" s="521">
        <f t="array" aca="1" ref="AR19" ca="1">INDIRECT("'"&amp;$A19&amp;"'!D$20")</f>
        <v>0</v>
      </c>
      <c r="AS19" s="521">
        <f ca="1">AH19*Constants!$B$8</f>
        <v>0</v>
      </c>
      <c r="AT19" s="521">
        <f ca="1">AI19*Constants!$B$8</f>
        <v>0</v>
      </c>
      <c r="AU19" s="521">
        <f t="array" aca="1" ref="AU19" ca="1">INDIRECT("'"&amp;A19&amp;"'!E$21")</f>
        <v>0</v>
      </c>
      <c r="AV19" s="521">
        <f t="array" aca="1" ref="AV19" ca="1">INDIRECT("'"&amp;A19&amp;"'!D$21")</f>
        <v>0</v>
      </c>
      <c r="AW19" s="521">
        <f t="array" aca="1" ref="AW19" ca="1">INDIRECT("'"&amp;$A19&amp;"'!F$22")</f>
        <v>2100</v>
      </c>
      <c r="AX19" s="521">
        <f t="array" aca="1" ref="AX19" ca="1">INDIRECT("'"&amp;$A19&amp;"'!E$23")</f>
        <v>1000</v>
      </c>
      <c r="AY19" s="520">
        <f ca="1">ROUND(AM19/Constants!$B$21,0)</f>
        <v>3</v>
      </c>
      <c r="AZ19" s="522">
        <f>'Student Trainers'!H18</f>
        <v>450</v>
      </c>
      <c r="BA19" s="75"/>
      <c r="BB19" s="523">
        <f t="array" aca="1" ref="BB19" ca="1">INDIRECT("'"&amp;$A19&amp;"'!H$15")</f>
        <v>251</v>
      </c>
      <c r="BC19" s="523">
        <f t="array" aca="1" ref="BC19" ca="1">INDIRECT("'"&amp;$A19&amp;"'!I$15")</f>
        <v>16</v>
      </c>
      <c r="BD19" s="75"/>
      <c r="BE19" s="524">
        <f t="array" aca="1" ref="BE19" ca="1">INDIRECT("'"&amp;$A19&amp;"'!H$16")</f>
        <v>5360</v>
      </c>
      <c r="BF19" s="524">
        <f t="shared" ca="1" si="1"/>
        <v>5233.93357271892</v>
      </c>
      <c r="BG19" s="524">
        <f t="array" aca="1" ref="BG19" ca="1">INDIRECT("'"&amp;$A19&amp;"'!I$16")</f>
        <v>1040</v>
      </c>
      <c r="BH19" s="75"/>
      <c r="BI19" s="76">
        <f t="array" aca="1" ref="BI19" ca="1">INDIRECT("'"&amp;$A19&amp;"'!J$15")</f>
        <v>1157.4817142857144</v>
      </c>
      <c r="BJ19" s="77">
        <f t="array" aca="1" ref="BJ19" ca="1">INDIRECT("'"&amp;$A19&amp;"'!K$15")</f>
        <v>229.98537142857151</v>
      </c>
      <c r="BK19" s="17"/>
      <c r="BL19" s="78">
        <f t="shared" ca="1" si="2"/>
        <v>23798.918944147488</v>
      </c>
      <c r="BM19" s="79">
        <f t="shared" ca="1" si="3"/>
        <v>273.55079246146539</v>
      </c>
      <c r="BN19" s="525">
        <f t="shared" ca="1" si="4"/>
        <v>0.89889718795240514</v>
      </c>
      <c r="BO19" s="80">
        <f t="shared" ca="1" si="6"/>
        <v>0</v>
      </c>
    </row>
    <row r="20" spans="1:67" ht="14.25" customHeight="1">
      <c r="A20" s="72" t="s">
        <v>158</v>
      </c>
      <c r="B20" s="518">
        <v>3</v>
      </c>
      <c r="C20" s="518">
        <f t="array" aca="1" ref="C20" ca="1">INDIRECT("'"&amp;A20&amp;"'!B$7")</f>
        <v>65</v>
      </c>
      <c r="D20" s="518" t="str">
        <f t="array" aca="1" ref="D20" ca="1">INDIRECT("'"&amp;A20&amp;"'!B$9")</f>
        <v>yes</v>
      </c>
      <c r="E20" s="73"/>
      <c r="F20" s="74">
        <f t="array" aca="1" ref="F20" ca="1">INDIRECT("'"&amp;A20&amp;"'!M$14")</f>
        <v>2833.333333333333</v>
      </c>
      <c r="G20" s="74">
        <f t="array" aca="1" ref="G20" ca="1">INDIRECT("'"&amp;A20&amp;"'!M$15")</f>
        <v>0</v>
      </c>
      <c r="H20" s="74">
        <f t="array" aca="1" ref="H20" ca="1">INDIRECT("'"&amp;$A20&amp;"'!M$16")</f>
        <v>0</v>
      </c>
      <c r="I20" s="519"/>
      <c r="J20" s="74">
        <f t="array" aca="1" ref="J20" ca="1">INDIRECT("'"&amp;$A20&amp;"'!M$20")+I20</f>
        <v>2833.333333333333</v>
      </c>
      <c r="K20" s="73"/>
      <c r="L20" s="520">
        <f t="array" aca="1" ref="L20" ca="1">INDIRECT("'"&amp;$A20&amp;"'!B$15")</f>
        <v>0</v>
      </c>
      <c r="M20" s="520">
        <f t="array" aca="1" ref="M20" ca="1">INDIRECT("'"&amp;$A20&amp;"'!C$15")</f>
        <v>0</v>
      </c>
      <c r="N20" s="520">
        <f t="array" aca="1" ref="N20" ca="1">INDIRECT("'"&amp;$A20&amp;"'!B$17")</f>
        <v>0</v>
      </c>
      <c r="O20" s="520">
        <f t="array" aca="1" ref="O20" ca="1">INDIRECT("'"&amp;$A20&amp;"'!C$17")</f>
        <v>0</v>
      </c>
      <c r="P20" s="520">
        <f t="array" aca="1" ref="P20" ca="1">INDIRECT("'"&amp;A20&amp;"'!B$16")</f>
        <v>0</v>
      </c>
      <c r="Q20" s="520">
        <f t="array" aca="1" ref="Q20" ca="1">INDIRECT("'"&amp;A20&amp;"'!C$16")</f>
        <v>0</v>
      </c>
      <c r="R20" s="520">
        <f t="array" aca="1" ref="R20" ca="1">INDIRECT("'"&amp;A20&amp;"'!B$19")+INDIRECT("'"&amp;A20&amp;"'!C$19")</f>
        <v>0</v>
      </c>
      <c r="S20" s="520">
        <f t="array" aca="1" ref="S20" ca="1">INDIRECT("'"&amp;A20&amp;"'!B$18")+INDIRECT("'"&amp;A20&amp;"'!C$18")</f>
        <v>0</v>
      </c>
      <c r="T20" s="73"/>
      <c r="U20" s="521">
        <f ca="1">L20*Constants!$B$6</f>
        <v>0</v>
      </c>
      <c r="V20" s="521">
        <f ca="1">M20*Constants!$B$6</f>
        <v>0</v>
      </c>
      <c r="W20" s="521">
        <f t="array" aca="1" ref="W20" ca="1">INDIRECT("'"&amp;$A20&amp;"'!B$20")</f>
        <v>0</v>
      </c>
      <c r="X20" s="521">
        <f t="array" aca="1" ref="X20" ca="1">INDIRECT("'"&amp;$A20&amp;"'!C$20")</f>
        <v>0</v>
      </c>
      <c r="Y20" s="521">
        <f ca="1">P20*Constants!$B$8</f>
        <v>0</v>
      </c>
      <c r="Z20" s="521">
        <f ca="1">Q20*Constants!$B$8</f>
        <v>0</v>
      </c>
      <c r="AA20" s="521">
        <f t="array" aca="1" ref="AA20" ca="1">INDIRECT("'"&amp;A20&amp;"'!B$21")+INDIRECT("'"&amp;A20&amp;"'!C$21")</f>
        <v>0</v>
      </c>
      <c r="AB20" s="520">
        <f ca="1">ROUND(S20/Constants!$B$21,0)</f>
        <v>0</v>
      </c>
      <c r="AC20" s="73"/>
      <c r="AD20" s="520">
        <f t="array" aca="1" ref="AD20" ca="1">INDIRECT("'"&amp;A20&amp;"'!E15")</f>
        <v>0</v>
      </c>
      <c r="AE20" s="520">
        <f t="array" aca="1" ref="AE20" ca="1">INDIRECT("'"&amp;A20&amp;"'!D15")</f>
        <v>264</v>
      </c>
      <c r="AF20" s="520">
        <f t="array" aca="1" ref="AF20" ca="1">INDIRECT("'"&amp;A20&amp;"'!E17")</f>
        <v>0</v>
      </c>
      <c r="AG20" s="520">
        <f t="array" aca="1" ref="AG20" ca="1">INDIRECT("'"&amp;A20&amp;"'!D17")</f>
        <v>0</v>
      </c>
      <c r="AH20" s="520">
        <f t="array" aca="1" ref="AH20" ca="1">INDIRECT("'"&amp;A20&amp;"'!E$16")</f>
        <v>0</v>
      </c>
      <c r="AI20" s="520">
        <f t="array" aca="1" ref="AI20" ca="1">INDIRECT("'"&amp;A20&amp;"'!D$16")</f>
        <v>0</v>
      </c>
      <c r="AJ20" s="520">
        <f t="array" aca="1" ref="AJ20" ca="1">INDIRECT("'"&amp;A20&amp;"'!E$19")</f>
        <v>0</v>
      </c>
      <c r="AK20" s="520">
        <f t="array" aca="1" ref="AK20" ca="1">INDIRECT("'"&amp;A20&amp;"'!D$19")</f>
        <v>0</v>
      </c>
      <c r="AL20" s="520">
        <f t="shared" ca="1" si="0"/>
        <v>0</v>
      </c>
      <c r="AM20" s="520">
        <f t="array" aca="1" ref="AM20" ca="1">INDIRECT("'"&amp;A20&amp;"'!D$18")+INDIRECT("'"&amp;A20&amp;"'!E$18")</f>
        <v>0</v>
      </c>
      <c r="AN20" s="73"/>
      <c r="AO20" s="521">
        <f ca="1">AD20*Constants!$B$6</f>
        <v>0</v>
      </c>
      <c r="AP20" s="521">
        <f ca="1">AE20*Constants!$B$6</f>
        <v>13200</v>
      </c>
      <c r="AQ20" s="521">
        <f t="array" aca="1" ref="AQ20" ca="1">INDIRECT("'"&amp;$A20&amp;"'!E$20")</f>
        <v>0</v>
      </c>
      <c r="AR20" s="521">
        <f t="array" aca="1" ref="AR20" ca="1">INDIRECT("'"&amp;$A20&amp;"'!D$20")</f>
        <v>0</v>
      </c>
      <c r="AS20" s="521">
        <f ca="1">AH20*Constants!$B$8</f>
        <v>0</v>
      </c>
      <c r="AT20" s="521">
        <f ca="1">AI20*Constants!$B$8</f>
        <v>0</v>
      </c>
      <c r="AU20" s="521">
        <f t="array" aca="1" ref="AU20" ca="1">INDIRECT("'"&amp;A20&amp;"'!E$21")</f>
        <v>0</v>
      </c>
      <c r="AV20" s="521">
        <f t="array" aca="1" ref="AV20" ca="1">INDIRECT("'"&amp;A20&amp;"'!D$21")</f>
        <v>0</v>
      </c>
      <c r="AW20" s="521">
        <f t="array" aca="1" ref="AW20" ca="1">INDIRECT("'"&amp;$A20&amp;"'!F$22")</f>
        <v>0</v>
      </c>
      <c r="AX20" s="521">
        <f t="array" aca="1" ref="AX20" ca="1">INDIRECT("'"&amp;$A20&amp;"'!E$23")</f>
        <v>0</v>
      </c>
      <c r="AY20" s="520">
        <f ca="1">ROUND(AM20/Constants!$B$21,0)</f>
        <v>0</v>
      </c>
      <c r="AZ20" s="522">
        <f>'Student Trainers'!H19</f>
        <v>155</v>
      </c>
      <c r="BA20" s="75"/>
      <c r="BB20" s="523">
        <f t="array" aca="1" ref="BB20" ca="1">INDIRECT("'"&amp;$A20&amp;"'!H$15")</f>
        <v>370</v>
      </c>
      <c r="BC20" s="523">
        <f t="array" aca="1" ref="BC20" ca="1">INDIRECT("'"&amp;$A20&amp;"'!I$15")</f>
        <v>15</v>
      </c>
      <c r="BD20" s="75"/>
      <c r="BE20" s="524">
        <f t="array" aca="1" ref="BE20" ca="1">INDIRECT("'"&amp;$A20&amp;"'!H$16")</f>
        <v>14800</v>
      </c>
      <c r="BF20" s="524">
        <f t="shared" ca="1" si="1"/>
        <v>14451.90613362687</v>
      </c>
      <c r="BG20" s="524">
        <f t="array" aca="1" ref="BG20" ca="1">INDIRECT("'"&amp;$A20&amp;"'!I$16")</f>
        <v>816.74999999999989</v>
      </c>
      <c r="BH20" s="75"/>
      <c r="BI20" s="76">
        <f t="array" aca="1" ref="BI20" ca="1">INDIRECT("'"&amp;$A20&amp;"'!J$15")</f>
        <v>90</v>
      </c>
      <c r="BJ20" s="77" t="str">
        <f t="array" aca="1" ref="BJ20" ca="1">INDIRECT("'"&amp;$A20&amp;"'!K$15")</f>
        <v>-</v>
      </c>
      <c r="BK20" s="17"/>
      <c r="BL20" s="78">
        <f t="shared" ca="1" si="2"/>
        <v>25880.322800293539</v>
      </c>
      <c r="BM20" s="79">
        <f t="shared" ca="1" si="3"/>
        <v>398.15881231220828</v>
      </c>
      <c r="BN20" s="525">
        <f t="shared" ca="1" si="4"/>
        <v>1.3083633702005479</v>
      </c>
      <c r="BO20" s="80">
        <f t="shared" ca="1" si="6"/>
        <v>0</v>
      </c>
    </row>
    <row r="21" spans="1:67" ht="14.25" customHeight="1">
      <c r="A21" s="72" t="s">
        <v>159</v>
      </c>
      <c r="B21" s="81">
        <v>4</v>
      </c>
      <c r="C21" s="518">
        <f t="array" aca="1" ref="C21" ca="1">INDIRECT("'"&amp;A21&amp;"'!B$7")</f>
        <v>381</v>
      </c>
      <c r="D21" s="518" t="str">
        <f t="array" aca="1" ref="D21" ca="1">INDIRECT("'"&amp;A21&amp;"'!B$9")</f>
        <v>yes</v>
      </c>
      <c r="E21" s="73"/>
      <c r="F21" s="74">
        <f t="array" aca="1" ref="F21" ca="1">INDIRECT("'"&amp;A21&amp;"'!M$14")</f>
        <v>7000</v>
      </c>
      <c r="G21" s="74">
        <f t="array" aca="1" ref="G21" ca="1">INDIRECT("'"&amp;A21&amp;"'!M$15")</f>
        <v>0</v>
      </c>
      <c r="H21" s="74">
        <f t="array" aca="1" ref="H21" ca="1">INDIRECT("'"&amp;$A21&amp;"'!M$16")</f>
        <v>3074</v>
      </c>
      <c r="I21" s="519"/>
      <c r="J21" s="74">
        <f t="array" aca="1" ref="J21" ca="1">INDIRECT("'"&amp;$A21&amp;"'!M$20")+I21</f>
        <v>10074</v>
      </c>
      <c r="K21" s="73"/>
      <c r="L21" s="520">
        <f t="array" aca="1" ref="L21" ca="1">INDIRECT("'"&amp;$A21&amp;"'!B$15")</f>
        <v>288</v>
      </c>
      <c r="M21" s="520">
        <f t="array" aca="1" ref="M21" ca="1">INDIRECT("'"&amp;$A21&amp;"'!C$15")</f>
        <v>0</v>
      </c>
      <c r="N21" s="520">
        <f t="array" aca="1" ref="N21" ca="1">INDIRECT("'"&amp;$A21&amp;"'!B$17")</f>
        <v>720</v>
      </c>
      <c r="O21" s="520">
        <f t="array" aca="1" ref="O21" ca="1">INDIRECT("'"&amp;$A21&amp;"'!C$17")</f>
        <v>0</v>
      </c>
      <c r="P21" s="520">
        <f t="array" aca="1" ref="P21" ca="1">INDIRECT("'"&amp;A21&amp;"'!B$16")</f>
        <v>0</v>
      </c>
      <c r="Q21" s="520">
        <f t="array" aca="1" ref="Q21" ca="1">INDIRECT("'"&amp;A21&amp;"'!C$16")</f>
        <v>0</v>
      </c>
      <c r="R21" s="520">
        <f t="array" aca="1" ref="R21" ca="1">INDIRECT("'"&amp;A21&amp;"'!B$19")+INDIRECT("'"&amp;A21&amp;"'!C$19")</f>
        <v>0</v>
      </c>
      <c r="S21" s="520">
        <f t="array" aca="1" ref="S21" ca="1">INDIRECT("'"&amp;A21&amp;"'!B$18")+INDIRECT("'"&amp;A21&amp;"'!C$18")</f>
        <v>0</v>
      </c>
      <c r="T21" s="73"/>
      <c r="U21" s="521">
        <f ca="1">L21*Constants!$B$6</f>
        <v>14400</v>
      </c>
      <c r="V21" s="521">
        <f ca="1">M21*Constants!$B$6</f>
        <v>0</v>
      </c>
      <c r="W21" s="521">
        <f t="array" aca="1" ref="W21" ca="1">INDIRECT("'"&amp;$A21&amp;"'!B$20")</f>
        <v>36000</v>
      </c>
      <c r="X21" s="521">
        <f t="array" aca="1" ref="X21" ca="1">INDIRECT("'"&amp;$A21&amp;"'!C$20")</f>
        <v>0</v>
      </c>
      <c r="Y21" s="521">
        <f ca="1">P21*Constants!$B$8</f>
        <v>0</v>
      </c>
      <c r="Z21" s="521">
        <f ca="1">Q21*Constants!$B$8</f>
        <v>0</v>
      </c>
      <c r="AA21" s="521">
        <f t="array" aca="1" ref="AA21" ca="1">INDIRECT("'"&amp;A21&amp;"'!B$21")+INDIRECT("'"&amp;A21&amp;"'!C$21")</f>
        <v>0</v>
      </c>
      <c r="AB21" s="520">
        <f ca="1">ROUND(S21/Constants!$B$21,0)</f>
        <v>0</v>
      </c>
      <c r="AC21" s="73"/>
      <c r="AD21" s="520">
        <f t="array" aca="1" ref="AD21" ca="1">INDIRECT("'"&amp;A21&amp;"'!E15")</f>
        <v>0</v>
      </c>
      <c r="AE21" s="520">
        <f t="array" aca="1" ref="AE21" ca="1">INDIRECT("'"&amp;A21&amp;"'!D15")</f>
        <v>0</v>
      </c>
      <c r="AF21" s="520">
        <f t="array" aca="1" ref="AF21" ca="1">INDIRECT("'"&amp;A21&amp;"'!E17")</f>
        <v>0</v>
      </c>
      <c r="AG21" s="520">
        <f t="array" aca="1" ref="AG21" ca="1">INDIRECT("'"&amp;A21&amp;"'!D17")</f>
        <v>0</v>
      </c>
      <c r="AH21" s="520">
        <f t="array" aca="1" ref="AH21" ca="1">INDIRECT("'"&amp;A21&amp;"'!E$16")</f>
        <v>0</v>
      </c>
      <c r="AI21" s="520">
        <f t="array" aca="1" ref="AI21" ca="1">INDIRECT("'"&amp;A21&amp;"'!D$16")</f>
        <v>0</v>
      </c>
      <c r="AJ21" s="520">
        <f t="array" aca="1" ref="AJ21" ca="1">INDIRECT("'"&amp;A21&amp;"'!E$19")</f>
        <v>0</v>
      </c>
      <c r="AK21" s="520">
        <f t="array" aca="1" ref="AK21" ca="1">INDIRECT("'"&amp;A21&amp;"'!D$19")</f>
        <v>0</v>
      </c>
      <c r="AL21" s="520">
        <f t="shared" ca="1" si="0"/>
        <v>0</v>
      </c>
      <c r="AM21" s="520">
        <f t="array" aca="1" ref="AM21" ca="1">INDIRECT("'"&amp;A21&amp;"'!D$18")+INDIRECT("'"&amp;A21&amp;"'!E$18")</f>
        <v>1610</v>
      </c>
      <c r="AN21" s="73"/>
      <c r="AO21" s="521">
        <f ca="1">AD21*Constants!$B$6</f>
        <v>0</v>
      </c>
      <c r="AP21" s="521">
        <f ca="1">AE21*Constants!$B$6</f>
        <v>0</v>
      </c>
      <c r="AQ21" s="521">
        <f t="array" aca="1" ref="AQ21" ca="1">INDIRECT("'"&amp;$A21&amp;"'!E$20")</f>
        <v>0</v>
      </c>
      <c r="AR21" s="521">
        <f t="array" aca="1" ref="AR21" ca="1">INDIRECT("'"&amp;$A21&amp;"'!D$20")</f>
        <v>0</v>
      </c>
      <c r="AS21" s="521">
        <f ca="1">AH21*Constants!$B$8</f>
        <v>0</v>
      </c>
      <c r="AT21" s="521">
        <f ca="1">AI21*Constants!$B$8</f>
        <v>0</v>
      </c>
      <c r="AU21" s="521">
        <f t="array" aca="1" ref="AU21" ca="1">INDIRECT("'"&amp;A21&amp;"'!E$21")</f>
        <v>0</v>
      </c>
      <c r="AV21" s="521">
        <f t="array" aca="1" ref="AV21" ca="1">INDIRECT("'"&amp;A21&amp;"'!D$21")</f>
        <v>0</v>
      </c>
      <c r="AW21" s="521">
        <f t="array" aca="1" ref="AW21" ca="1">INDIRECT("'"&amp;$A21&amp;"'!F$22")</f>
        <v>0</v>
      </c>
      <c r="AX21" s="521">
        <f t="array" aca="1" ref="AX21" ca="1">INDIRECT("'"&amp;$A21&amp;"'!E$23")</f>
        <v>0</v>
      </c>
      <c r="AY21" s="520">
        <f ca="1">ROUND(AM21/Constants!$B$21,0)</f>
        <v>27</v>
      </c>
      <c r="AZ21" s="522">
        <f>'Student Trainers'!H20</f>
        <v>1610</v>
      </c>
      <c r="BA21" s="75"/>
      <c r="BB21" s="523">
        <f t="array" aca="1" ref="BB21" ca="1">INDIRECT("'"&amp;$A21&amp;"'!H$15")</f>
        <v>2800</v>
      </c>
      <c r="BC21" s="523">
        <f t="array" aca="1" ref="BC21" ca="1">INDIRECT("'"&amp;$A21&amp;"'!I$15")</f>
        <v>0</v>
      </c>
      <c r="BD21" s="75"/>
      <c r="BE21" s="524">
        <f t="array" aca="1" ref="BE21" ca="1">INDIRECT("'"&amp;$A21&amp;"'!H$16")</f>
        <v>83880</v>
      </c>
      <c r="BF21" s="524">
        <f t="shared" ca="1" si="1"/>
        <v>81907.154492474452</v>
      </c>
      <c r="BG21" s="524">
        <f t="array" aca="1" ref="BG21" ca="1">INDIRECT("'"&amp;$A21&amp;"'!I$16")</f>
        <v>0</v>
      </c>
      <c r="BH21" s="75"/>
      <c r="BI21" s="76">
        <f t="array" aca="1" ref="BI21" ca="1">INDIRECT("'"&amp;$A21&amp;"'!J$15")</f>
        <v>3074</v>
      </c>
      <c r="BJ21" s="77">
        <f t="array" aca="1" ref="BJ21" ca="1">INDIRECT("'"&amp;$A21&amp;"'!K$15")</f>
        <v>0</v>
      </c>
      <c r="BK21" s="17"/>
      <c r="BL21" s="78">
        <f t="shared" ca="1" si="2"/>
        <v>126917.15449247445</v>
      </c>
      <c r="BM21" s="79">
        <f t="shared" ca="1" si="3"/>
        <v>333.11589105636341</v>
      </c>
      <c r="BN21" s="525">
        <f t="shared" ca="1" si="4"/>
        <v>1.0946301234897937</v>
      </c>
      <c r="BO21" s="80">
        <f t="shared" ca="1" si="6"/>
        <v>0</v>
      </c>
    </row>
    <row r="22" spans="1:67" ht="14.25" customHeight="1">
      <c r="A22" s="72" t="s">
        <v>160</v>
      </c>
      <c r="B22" s="81">
        <v>2</v>
      </c>
      <c r="C22" s="518">
        <f t="array" aca="1" ref="C22" ca="1">INDIRECT("'"&amp;A22&amp;"'!B$7")</f>
        <v>36</v>
      </c>
      <c r="D22" s="518" t="str">
        <f t="array" aca="1" ref="D22" ca="1">INDIRECT("'"&amp;A22&amp;"'!B$9")</f>
        <v>yes</v>
      </c>
      <c r="E22" s="73"/>
      <c r="F22" s="74">
        <f t="array" aca="1" ref="F22" ca="1">INDIRECT("'"&amp;A22&amp;"'!M$14")</f>
        <v>0</v>
      </c>
      <c r="G22" s="74">
        <f t="array" aca="1" ref="G22" ca="1">INDIRECT("'"&amp;A22&amp;"'!M$15")</f>
        <v>0</v>
      </c>
      <c r="H22" s="74">
        <f t="array" aca="1" ref="H22" ca="1">INDIRECT("'"&amp;$A22&amp;"'!M$16")</f>
        <v>448.56199999999995</v>
      </c>
      <c r="I22" s="519"/>
      <c r="J22" s="74">
        <f t="array" aca="1" ref="J22" ca="1">INDIRECT("'"&amp;$A22&amp;"'!M$20")+I22</f>
        <v>448.56199999999995</v>
      </c>
      <c r="K22" s="73"/>
      <c r="L22" s="520">
        <f t="array" aca="1" ref="L22" ca="1">INDIRECT("'"&amp;$A22&amp;"'!B$15")</f>
        <v>0</v>
      </c>
      <c r="M22" s="520">
        <f t="array" aca="1" ref="M22" ca="1">INDIRECT("'"&amp;$A22&amp;"'!C$15")</f>
        <v>0</v>
      </c>
      <c r="N22" s="520">
        <f t="array" aca="1" ref="N22" ca="1">INDIRECT("'"&amp;$A22&amp;"'!B$17")</f>
        <v>0</v>
      </c>
      <c r="O22" s="520">
        <f t="array" aca="1" ref="O22" ca="1">INDIRECT("'"&amp;$A22&amp;"'!C$17")</f>
        <v>0</v>
      </c>
      <c r="P22" s="520">
        <f t="array" aca="1" ref="P22" ca="1">INDIRECT("'"&amp;A22&amp;"'!B$16")</f>
        <v>0</v>
      </c>
      <c r="Q22" s="520">
        <f t="array" aca="1" ref="Q22" ca="1">INDIRECT("'"&amp;A22&amp;"'!C$16")</f>
        <v>0</v>
      </c>
      <c r="R22" s="520">
        <f t="array" aca="1" ref="R22" ca="1">INDIRECT("'"&amp;A22&amp;"'!B$19")+INDIRECT("'"&amp;A22&amp;"'!C$19")</f>
        <v>0</v>
      </c>
      <c r="S22" s="520">
        <f t="array" aca="1" ref="S22" ca="1">INDIRECT("'"&amp;A22&amp;"'!B$18")+INDIRECT("'"&amp;A22&amp;"'!C$18")</f>
        <v>0</v>
      </c>
      <c r="T22" s="73"/>
      <c r="U22" s="521">
        <f ca="1">L22*Constants!$B$6</f>
        <v>0</v>
      </c>
      <c r="V22" s="521">
        <f ca="1">M22*Constants!$B$6</f>
        <v>0</v>
      </c>
      <c r="W22" s="521">
        <f t="array" aca="1" ref="W22" ca="1">INDIRECT("'"&amp;$A22&amp;"'!B$20")</f>
        <v>0</v>
      </c>
      <c r="X22" s="521">
        <f t="array" aca="1" ref="X22" ca="1">INDIRECT("'"&amp;$A22&amp;"'!C$20")</f>
        <v>0</v>
      </c>
      <c r="Y22" s="521">
        <f ca="1">P22*Constants!$B$8</f>
        <v>0</v>
      </c>
      <c r="Z22" s="521">
        <f ca="1">Q22*Constants!$B$8</f>
        <v>0</v>
      </c>
      <c r="AA22" s="521">
        <f t="array" aca="1" ref="AA22" ca="1">INDIRECT("'"&amp;A22&amp;"'!B$21")+INDIRECT("'"&amp;A22&amp;"'!C$21")</f>
        <v>0</v>
      </c>
      <c r="AB22" s="520">
        <f ca="1">ROUND(S22/Constants!$B$21,0)</f>
        <v>0</v>
      </c>
      <c r="AC22" s="73"/>
      <c r="AD22" s="520">
        <f t="array" aca="1" ref="AD22" ca="1">INDIRECT("'"&amp;A22&amp;"'!E15")</f>
        <v>0</v>
      </c>
      <c r="AE22" s="520">
        <f t="array" aca="1" ref="AE22" ca="1">INDIRECT("'"&amp;A22&amp;"'!D15")</f>
        <v>0</v>
      </c>
      <c r="AF22" s="520">
        <f t="array" aca="1" ref="AF22" ca="1">INDIRECT("'"&amp;A22&amp;"'!E17")</f>
        <v>0</v>
      </c>
      <c r="AG22" s="520">
        <f t="array" aca="1" ref="AG22" ca="1">INDIRECT("'"&amp;A22&amp;"'!D17")</f>
        <v>0</v>
      </c>
      <c r="AH22" s="520">
        <f t="array" aca="1" ref="AH22" ca="1">INDIRECT("'"&amp;A22&amp;"'!E$16")</f>
        <v>0</v>
      </c>
      <c r="AI22" s="520">
        <f t="array" aca="1" ref="AI22" ca="1">INDIRECT("'"&amp;A22&amp;"'!D$16")</f>
        <v>0</v>
      </c>
      <c r="AJ22" s="520">
        <f t="array" aca="1" ref="AJ22" ca="1">INDIRECT("'"&amp;A22&amp;"'!E$19")</f>
        <v>0</v>
      </c>
      <c r="AK22" s="520">
        <f t="array" aca="1" ref="AK22" ca="1">INDIRECT("'"&amp;A22&amp;"'!D$19")</f>
        <v>0</v>
      </c>
      <c r="AL22" s="520">
        <f t="shared" ca="1" si="0"/>
        <v>0</v>
      </c>
      <c r="AM22" s="520">
        <f t="array" aca="1" ref="AM22" ca="1">INDIRECT("'"&amp;A22&amp;"'!D$18")+INDIRECT("'"&amp;A22&amp;"'!E$18")</f>
        <v>189</v>
      </c>
      <c r="AN22" s="73"/>
      <c r="AO22" s="521">
        <f ca="1">AD22*Constants!$B$6</f>
        <v>0</v>
      </c>
      <c r="AP22" s="521">
        <f ca="1">AE22*Constants!$B$6</f>
        <v>0</v>
      </c>
      <c r="AQ22" s="521">
        <f t="array" aca="1" ref="AQ22" ca="1">INDIRECT("'"&amp;$A22&amp;"'!E$20")</f>
        <v>0</v>
      </c>
      <c r="AR22" s="521">
        <f t="array" aca="1" ref="AR22" ca="1">INDIRECT("'"&amp;$A22&amp;"'!D$20")</f>
        <v>0</v>
      </c>
      <c r="AS22" s="521">
        <f ca="1">AH22*Constants!$B$8</f>
        <v>0</v>
      </c>
      <c r="AT22" s="521">
        <f ca="1">AI22*Constants!$B$8</f>
        <v>0</v>
      </c>
      <c r="AU22" s="521">
        <f t="array" aca="1" ref="AU22" ca="1">INDIRECT("'"&amp;A22&amp;"'!E$21")</f>
        <v>0</v>
      </c>
      <c r="AV22" s="521">
        <f t="array" aca="1" ref="AV22" ca="1">INDIRECT("'"&amp;A22&amp;"'!D$21")</f>
        <v>0</v>
      </c>
      <c r="AW22" s="521">
        <f t="array" aca="1" ref="AW22" ca="1">INDIRECT("'"&amp;$A22&amp;"'!F$22")</f>
        <v>0</v>
      </c>
      <c r="AX22" s="521">
        <f t="array" aca="1" ref="AX22" ca="1">INDIRECT("'"&amp;$A22&amp;"'!E$23")</f>
        <v>0</v>
      </c>
      <c r="AY22" s="520">
        <f ca="1">ROUND(AM22/Constants!$B$21,0)</f>
        <v>3</v>
      </c>
      <c r="AZ22" s="522">
        <f>'Student Trainers'!H21</f>
        <v>325</v>
      </c>
      <c r="BA22" s="75"/>
      <c r="BB22" s="523">
        <f t="array" aca="1" ref="BB22" ca="1">INDIRECT("'"&amp;$A22&amp;"'!H$15")</f>
        <v>235.5</v>
      </c>
      <c r="BC22" s="523">
        <f t="array" aca="1" ref="BC22" ca="1">INDIRECT("'"&amp;$A22&amp;"'!I$15")</f>
        <v>0</v>
      </c>
      <c r="BD22" s="75"/>
      <c r="BE22" s="524">
        <f t="array" aca="1" ref="BE22" ca="1">INDIRECT("'"&amp;$A22&amp;"'!H$16")</f>
        <v>12840</v>
      </c>
      <c r="BF22" s="524">
        <f t="shared" ca="1" si="1"/>
        <v>12538.005051065473</v>
      </c>
      <c r="BG22" s="524">
        <f t="array" aca="1" ref="BG22" ca="1">INDIRECT("'"&amp;$A22&amp;"'!I$16")</f>
        <v>0</v>
      </c>
      <c r="BH22" s="75"/>
      <c r="BI22" s="76">
        <f t="array" aca="1" ref="BI22" ca="1">INDIRECT("'"&amp;$A22&amp;"'!J$15")</f>
        <v>802.81</v>
      </c>
      <c r="BJ22" s="77">
        <f t="array" aca="1" ref="BJ22" ca="1">INDIRECT("'"&amp;$A22&amp;"'!K$15")</f>
        <v>354.24799999999999</v>
      </c>
      <c r="BK22" s="17"/>
      <c r="BL22" s="78">
        <f t="shared" ca="1" si="2"/>
        <v>13217.253051065472</v>
      </c>
      <c r="BM22" s="79">
        <f t="shared" ca="1" si="3"/>
        <v>367.145918085152</v>
      </c>
      <c r="BN22" s="525">
        <f t="shared" ca="1" si="4"/>
        <v>1.2064539472370106</v>
      </c>
      <c r="BO22" s="80">
        <f t="shared" ca="1" si="6"/>
        <v>0</v>
      </c>
    </row>
    <row r="23" spans="1:67" ht="15.75" customHeight="1">
      <c r="A23" s="72" t="s">
        <v>161</v>
      </c>
      <c r="B23" s="81">
        <v>6</v>
      </c>
      <c r="C23" s="518">
        <f t="array" aca="1" ref="C23" ca="1">INDIRECT("'"&amp;A23&amp;"'!B$7")</f>
        <v>54</v>
      </c>
      <c r="D23" s="518" t="str">
        <f t="array" aca="1" ref="D23" ca="1">INDIRECT("'"&amp;A23&amp;"'!B$9")</f>
        <v>yes</v>
      </c>
      <c r="E23" s="73"/>
      <c r="F23" s="74">
        <f t="array" aca="1" ref="F23" ca="1">INDIRECT("'"&amp;A23&amp;"'!M$14")</f>
        <v>125</v>
      </c>
      <c r="G23" s="74">
        <f t="array" aca="1" ref="G23" ca="1">INDIRECT("'"&amp;A23&amp;"'!M$15")</f>
        <v>0</v>
      </c>
      <c r="H23" s="74">
        <f t="array" aca="1" ref="H23" ca="1">INDIRECT("'"&amp;$A23&amp;"'!M$16")</f>
        <v>1358</v>
      </c>
      <c r="I23" s="519"/>
      <c r="J23" s="74">
        <f t="array" aca="1" ref="J23" ca="1">INDIRECT("'"&amp;$A23&amp;"'!M$20")+I23</f>
        <v>1483</v>
      </c>
      <c r="K23" s="73"/>
      <c r="L23" s="520">
        <f t="array" aca="1" ref="L23" ca="1">INDIRECT("'"&amp;$A23&amp;"'!B$15")</f>
        <v>0</v>
      </c>
      <c r="M23" s="520">
        <f t="array" aca="1" ref="M23" ca="1">INDIRECT("'"&amp;$A23&amp;"'!C$15")</f>
        <v>0</v>
      </c>
      <c r="N23" s="520">
        <f t="array" aca="1" ref="N23" ca="1">INDIRECT("'"&amp;$A23&amp;"'!B$17")</f>
        <v>0</v>
      </c>
      <c r="O23" s="520">
        <f t="array" aca="1" ref="O23" ca="1">INDIRECT("'"&amp;$A23&amp;"'!C$17")</f>
        <v>0</v>
      </c>
      <c r="P23" s="520">
        <f t="array" aca="1" ref="P23" ca="1">INDIRECT("'"&amp;A23&amp;"'!B$16")</f>
        <v>0</v>
      </c>
      <c r="Q23" s="520">
        <f t="array" aca="1" ref="Q23" ca="1">INDIRECT("'"&amp;A23&amp;"'!C$16")</f>
        <v>0</v>
      </c>
      <c r="R23" s="520">
        <f t="array" aca="1" ref="R23" ca="1">INDIRECT("'"&amp;A23&amp;"'!B$19")+INDIRECT("'"&amp;A23&amp;"'!C$19")</f>
        <v>0</v>
      </c>
      <c r="S23" s="520">
        <f t="array" aca="1" ref="S23" ca="1">INDIRECT("'"&amp;A23&amp;"'!B$18")+INDIRECT("'"&amp;A23&amp;"'!C$18")</f>
        <v>0</v>
      </c>
      <c r="T23" s="73"/>
      <c r="U23" s="521">
        <f ca="1">L23*Constants!$B$6</f>
        <v>0</v>
      </c>
      <c r="V23" s="521">
        <f ca="1">M23*Constants!$B$6</f>
        <v>0</v>
      </c>
      <c r="W23" s="521">
        <f t="array" aca="1" ref="W23" ca="1">INDIRECT("'"&amp;$A23&amp;"'!B$20")</f>
        <v>0</v>
      </c>
      <c r="X23" s="521">
        <f t="array" aca="1" ref="X23" ca="1">INDIRECT("'"&amp;$A23&amp;"'!C$20")</f>
        <v>0</v>
      </c>
      <c r="Y23" s="521">
        <f ca="1">P23*Constants!$B$8</f>
        <v>0</v>
      </c>
      <c r="Z23" s="521">
        <f ca="1">Q23*Constants!$B$8</f>
        <v>0</v>
      </c>
      <c r="AA23" s="521">
        <f t="array" aca="1" ref="AA23" ca="1">INDIRECT("'"&amp;A23&amp;"'!B$21")+INDIRECT("'"&amp;A23&amp;"'!C$21")</f>
        <v>0</v>
      </c>
      <c r="AB23" s="520">
        <f ca="1">ROUND(S23/Constants!$B$21,0)</f>
        <v>0</v>
      </c>
      <c r="AC23" s="73"/>
      <c r="AD23" s="520">
        <f t="array" aca="1" ref="AD23" ca="1">INDIRECT("'"&amp;A23&amp;"'!E15")</f>
        <v>0</v>
      </c>
      <c r="AE23" s="520">
        <f t="array" aca="1" ref="AE23" ca="1">INDIRECT("'"&amp;A23&amp;"'!D15")</f>
        <v>0</v>
      </c>
      <c r="AF23" s="520">
        <f t="array" aca="1" ref="AF23" ca="1">INDIRECT("'"&amp;A23&amp;"'!E17")</f>
        <v>0</v>
      </c>
      <c r="AG23" s="520">
        <f t="array" aca="1" ref="AG23" ca="1">INDIRECT("'"&amp;A23&amp;"'!D17")</f>
        <v>0</v>
      </c>
      <c r="AH23" s="520">
        <f t="array" aca="1" ref="AH23" ca="1">INDIRECT("'"&amp;A23&amp;"'!E$16")</f>
        <v>0</v>
      </c>
      <c r="AI23" s="520">
        <f t="array" aca="1" ref="AI23" ca="1">INDIRECT("'"&amp;A23&amp;"'!D$16")</f>
        <v>0</v>
      </c>
      <c r="AJ23" s="520">
        <f t="array" aca="1" ref="AJ23" ca="1">INDIRECT("'"&amp;A23&amp;"'!E$19")</f>
        <v>0</v>
      </c>
      <c r="AK23" s="520">
        <f t="array" aca="1" ref="AK23" ca="1">INDIRECT("'"&amp;A23&amp;"'!D$19")</f>
        <v>20</v>
      </c>
      <c r="AL23" s="520">
        <f t="shared" ca="1" si="0"/>
        <v>0</v>
      </c>
      <c r="AM23" s="520">
        <f t="array" aca="1" ref="AM23" ca="1">INDIRECT("'"&amp;A23&amp;"'!D$18")+INDIRECT("'"&amp;A23&amp;"'!E$18")</f>
        <v>90</v>
      </c>
      <c r="AN23" s="73"/>
      <c r="AO23" s="521">
        <f ca="1">AD23*Constants!$B$6</f>
        <v>0</v>
      </c>
      <c r="AP23" s="521">
        <f ca="1">AE23*Constants!$B$6</f>
        <v>0</v>
      </c>
      <c r="AQ23" s="521">
        <f t="array" aca="1" ref="AQ23" ca="1">INDIRECT("'"&amp;$A23&amp;"'!E$20")</f>
        <v>0</v>
      </c>
      <c r="AR23" s="521">
        <f t="array" aca="1" ref="AR23" ca="1">INDIRECT("'"&amp;$A23&amp;"'!D$20")</f>
        <v>0</v>
      </c>
      <c r="AS23" s="521">
        <f ca="1">AH23*Constants!$B$8</f>
        <v>0</v>
      </c>
      <c r="AT23" s="521">
        <f ca="1">AI23*Constants!$B$8</f>
        <v>0</v>
      </c>
      <c r="AU23" s="521">
        <f t="array" aca="1" ref="AU23" ca="1">INDIRECT("'"&amp;A23&amp;"'!E$21")</f>
        <v>0</v>
      </c>
      <c r="AV23" s="521">
        <f t="array" aca="1" ref="AV23" ca="1">INDIRECT("'"&amp;A23&amp;"'!D$21")</f>
        <v>490</v>
      </c>
      <c r="AW23" s="521">
        <f t="array" aca="1" ref="AW23" ca="1">INDIRECT("'"&amp;$A23&amp;"'!F$22")</f>
        <v>0</v>
      </c>
      <c r="AX23" s="521">
        <f t="array" aca="1" ref="AX23" ca="1">INDIRECT("'"&amp;$A23&amp;"'!E$23")</f>
        <v>0</v>
      </c>
      <c r="AY23" s="520">
        <f ca="1">ROUND(AM23/Constants!$B$21,0)</f>
        <v>2</v>
      </c>
      <c r="AZ23" s="522">
        <f>'Student Trainers'!H22</f>
        <v>50</v>
      </c>
      <c r="BA23" s="75"/>
      <c r="BB23" s="523">
        <f t="array" aca="1" ref="BB23" ca="1">INDIRECT("'"&amp;$A23&amp;"'!H$15")</f>
        <v>0</v>
      </c>
      <c r="BC23" s="523">
        <f t="array" aca="1" ref="BC23" ca="1">INDIRECT("'"&amp;$A23&amp;"'!I$15")</f>
        <v>57</v>
      </c>
      <c r="BD23" s="75"/>
      <c r="BE23" s="524">
        <f t="array" aca="1" ref="BE23" ca="1">INDIRECT("'"&amp;$A23&amp;"'!H$16")</f>
        <v>0</v>
      </c>
      <c r="BF23" s="524">
        <f t="shared" ca="1" si="1"/>
        <v>0</v>
      </c>
      <c r="BG23" s="524">
        <f t="array" aca="1" ref="BG23" ca="1">INDIRECT("'"&amp;$A23&amp;"'!I$16")</f>
        <v>1466.6</v>
      </c>
      <c r="BH23" s="75"/>
      <c r="BI23" s="76">
        <f t="array" aca="1" ref="BI23" ca="1">INDIRECT("'"&amp;$A23&amp;"'!J$15")</f>
        <v>4630</v>
      </c>
      <c r="BJ23" s="77">
        <f t="array" aca="1" ref="BJ23" ca="1">INDIRECT("'"&amp;$A23&amp;"'!K$15")</f>
        <v>3272</v>
      </c>
      <c r="BK23" s="17"/>
      <c r="BL23" s="78">
        <f t="shared" ca="1" si="2"/>
        <v>5153.6000000000004</v>
      </c>
      <c r="BM23" s="79">
        <f t="shared" ca="1" si="3"/>
        <v>95.437037037037044</v>
      </c>
      <c r="BN23" s="525">
        <f t="shared" ca="1" si="4"/>
        <v>0.31360934270072333</v>
      </c>
      <c r="BO23" s="80">
        <f t="shared" ca="1" si="6"/>
        <v>0</v>
      </c>
    </row>
    <row r="24" spans="1:67" ht="14.25" customHeight="1">
      <c r="A24" s="72" t="s">
        <v>162</v>
      </c>
      <c r="B24" s="81">
        <v>4</v>
      </c>
      <c r="C24" s="518">
        <f t="array" aca="1" ref="C24" ca="1">INDIRECT("'"&amp;A24&amp;"'!B$7")</f>
        <v>37</v>
      </c>
      <c r="D24" s="518" t="str">
        <f t="array" aca="1" ref="D24" ca="1">INDIRECT("'"&amp;A24&amp;"'!B$9")</f>
        <v>yes</v>
      </c>
      <c r="E24" s="73"/>
      <c r="F24" s="74">
        <f t="array" aca="1" ref="F24" ca="1">INDIRECT("'"&amp;A24&amp;"'!M$14")</f>
        <v>0</v>
      </c>
      <c r="G24" s="74">
        <f t="array" aca="1" ref="G24" ca="1">INDIRECT("'"&amp;A24&amp;"'!M$15")</f>
        <v>0</v>
      </c>
      <c r="H24" s="74">
        <f t="array" aca="1" ref="H24" ca="1">INDIRECT("'"&amp;$A24&amp;"'!M$16")</f>
        <v>372.53433333333334</v>
      </c>
      <c r="I24" s="519"/>
      <c r="J24" s="74">
        <f t="array" aca="1" ref="J24" ca="1">INDIRECT("'"&amp;$A24&amp;"'!M$20")+I24</f>
        <v>372.53433333333334</v>
      </c>
      <c r="K24" s="73"/>
      <c r="L24" s="520">
        <f t="array" aca="1" ref="L24" ca="1">INDIRECT("'"&amp;$A24&amp;"'!B$15")</f>
        <v>0</v>
      </c>
      <c r="M24" s="520">
        <f t="array" aca="1" ref="M24" ca="1">INDIRECT("'"&amp;$A24&amp;"'!C$15")</f>
        <v>0</v>
      </c>
      <c r="N24" s="520">
        <f t="array" aca="1" ref="N24" ca="1">INDIRECT("'"&amp;$A24&amp;"'!B$17")</f>
        <v>0</v>
      </c>
      <c r="O24" s="520">
        <f t="array" aca="1" ref="O24" ca="1">INDIRECT("'"&amp;$A24&amp;"'!C$17")</f>
        <v>0</v>
      </c>
      <c r="P24" s="520">
        <f t="array" aca="1" ref="P24" ca="1">INDIRECT("'"&amp;A24&amp;"'!B$16")</f>
        <v>0</v>
      </c>
      <c r="Q24" s="520">
        <f t="array" aca="1" ref="Q24" ca="1">INDIRECT("'"&amp;A24&amp;"'!C$16")</f>
        <v>0</v>
      </c>
      <c r="R24" s="520">
        <f t="array" aca="1" ref="R24" ca="1">INDIRECT("'"&amp;A24&amp;"'!B$19")+INDIRECT("'"&amp;A24&amp;"'!C$19")</f>
        <v>0</v>
      </c>
      <c r="S24" s="520">
        <f t="array" aca="1" ref="S24" ca="1">INDIRECT("'"&amp;A24&amp;"'!B$18")+INDIRECT("'"&amp;A24&amp;"'!C$18")</f>
        <v>0</v>
      </c>
      <c r="T24" s="73"/>
      <c r="U24" s="521">
        <f ca="1">L24*Constants!$B$6</f>
        <v>0</v>
      </c>
      <c r="V24" s="521">
        <f ca="1">M24*Constants!$B$6</f>
        <v>0</v>
      </c>
      <c r="W24" s="521">
        <f t="array" aca="1" ref="W24" ca="1">INDIRECT("'"&amp;$A24&amp;"'!B$20")</f>
        <v>0</v>
      </c>
      <c r="X24" s="521">
        <f t="array" aca="1" ref="X24" ca="1">INDIRECT("'"&amp;$A24&amp;"'!C$20")</f>
        <v>0</v>
      </c>
      <c r="Y24" s="521">
        <f ca="1">P24*Constants!$B$8</f>
        <v>0</v>
      </c>
      <c r="Z24" s="521">
        <f ca="1">Q24*Constants!$B$8</f>
        <v>0</v>
      </c>
      <c r="AA24" s="521">
        <f t="array" aca="1" ref="AA24" ca="1">INDIRECT("'"&amp;A24&amp;"'!B$21")+INDIRECT("'"&amp;A24&amp;"'!C$21")</f>
        <v>0</v>
      </c>
      <c r="AB24" s="520">
        <f ca="1">ROUND(S24/Constants!$B$21,0)</f>
        <v>0</v>
      </c>
      <c r="AC24" s="73"/>
      <c r="AD24" s="520">
        <f t="array" aca="1" ref="AD24" ca="1">INDIRECT("'"&amp;A24&amp;"'!E15")</f>
        <v>0</v>
      </c>
      <c r="AE24" s="520">
        <f t="array" aca="1" ref="AE24" ca="1">INDIRECT("'"&amp;A24&amp;"'!D15")</f>
        <v>0</v>
      </c>
      <c r="AF24" s="520">
        <f t="array" aca="1" ref="AF24" ca="1">INDIRECT("'"&amp;A24&amp;"'!E17")</f>
        <v>0</v>
      </c>
      <c r="AG24" s="520">
        <f t="array" aca="1" ref="AG24" ca="1">INDIRECT("'"&amp;A24&amp;"'!D17")</f>
        <v>0</v>
      </c>
      <c r="AH24" s="520">
        <f t="array" aca="1" ref="AH24" ca="1">INDIRECT("'"&amp;A24&amp;"'!E$16")</f>
        <v>0</v>
      </c>
      <c r="AI24" s="520">
        <f t="array" aca="1" ref="AI24" ca="1">INDIRECT("'"&amp;A24&amp;"'!D$16")</f>
        <v>0</v>
      </c>
      <c r="AJ24" s="520">
        <f t="array" aca="1" ref="AJ24" ca="1">INDIRECT("'"&amp;A24&amp;"'!E$19")</f>
        <v>0</v>
      </c>
      <c r="AK24" s="520">
        <f t="array" aca="1" ref="AK24" ca="1">INDIRECT("'"&amp;A24&amp;"'!D$19")</f>
        <v>0</v>
      </c>
      <c r="AL24" s="520">
        <f t="shared" ca="1" si="0"/>
        <v>0</v>
      </c>
      <c r="AM24" s="520">
        <f t="array" aca="1" ref="AM24" ca="1">INDIRECT("'"&amp;A24&amp;"'!D$18")+INDIRECT("'"&amp;A24&amp;"'!E$18")</f>
        <v>336</v>
      </c>
      <c r="AN24" s="73"/>
      <c r="AO24" s="521">
        <f ca="1">AD24*Constants!$B$6</f>
        <v>0</v>
      </c>
      <c r="AP24" s="521">
        <f ca="1">AE24*Constants!$B$6</f>
        <v>0</v>
      </c>
      <c r="AQ24" s="521">
        <f t="array" aca="1" ref="AQ24" ca="1">INDIRECT("'"&amp;$A24&amp;"'!E$20")</f>
        <v>0</v>
      </c>
      <c r="AR24" s="521">
        <f t="array" aca="1" ref="AR24" ca="1">INDIRECT("'"&amp;$A24&amp;"'!D$20")</f>
        <v>0</v>
      </c>
      <c r="AS24" s="521">
        <f ca="1">AH24*Constants!$B$8</f>
        <v>0</v>
      </c>
      <c r="AT24" s="521">
        <f ca="1">AI24*Constants!$B$8</f>
        <v>0</v>
      </c>
      <c r="AU24" s="521">
        <f t="array" aca="1" ref="AU24" ca="1">INDIRECT("'"&amp;A24&amp;"'!E$21")</f>
        <v>0</v>
      </c>
      <c r="AV24" s="521">
        <f t="array" aca="1" ref="AV24" ca="1">INDIRECT("'"&amp;A24&amp;"'!D$21")</f>
        <v>0</v>
      </c>
      <c r="AW24" s="521">
        <f t="array" aca="1" ref="AW24" ca="1">INDIRECT("'"&amp;$A24&amp;"'!F$22")</f>
        <v>0</v>
      </c>
      <c r="AX24" s="521">
        <f t="array" aca="1" ref="AX24" ca="1">INDIRECT("'"&amp;$A24&amp;"'!E$23")</f>
        <v>0</v>
      </c>
      <c r="AY24" s="520">
        <f ca="1">ROUND(AM24/Constants!$B$21,0)</f>
        <v>6</v>
      </c>
      <c r="AZ24" s="522">
        <f>'Student Trainers'!H23</f>
        <v>110</v>
      </c>
      <c r="BA24" s="75"/>
      <c r="BB24" s="523">
        <f t="array" aca="1" ref="BB24" ca="1">INDIRECT("'"&amp;$A24&amp;"'!H$15")</f>
        <v>196</v>
      </c>
      <c r="BC24" s="523">
        <f t="array" aca="1" ref="BC24" ca="1">INDIRECT("'"&amp;$A24&amp;"'!I$15")</f>
        <v>0</v>
      </c>
      <c r="BD24" s="75"/>
      <c r="BE24" s="524">
        <f t="array" aca="1" ref="BE24" ca="1">INDIRECT("'"&amp;$A24&amp;"'!H$16")</f>
        <v>16660</v>
      </c>
      <c r="BF24" s="524">
        <f t="shared" ca="1" si="1"/>
        <v>16268.159201771867</v>
      </c>
      <c r="BG24" s="524">
        <f t="array" aca="1" ref="BG24" ca="1">INDIRECT("'"&amp;$A24&amp;"'!I$16")</f>
        <v>0</v>
      </c>
      <c r="BH24" s="75"/>
      <c r="BI24" s="76">
        <f t="array" aca="1" ref="BI24" ca="1">INDIRECT("'"&amp;$A24&amp;"'!J$15")</f>
        <v>382.67166666666662</v>
      </c>
      <c r="BJ24" s="77">
        <f t="array" aca="1" ref="BJ24" ca="1">INDIRECT("'"&amp;$A24&amp;"'!K$15")</f>
        <v>10.1373333333333</v>
      </c>
      <c r="BK24" s="17"/>
      <c r="BL24" s="78">
        <f t="shared" ca="1" si="2"/>
        <v>16388.296535105201</v>
      </c>
      <c r="BM24" s="79">
        <f t="shared" ca="1" si="3"/>
        <v>442.92693338122166</v>
      </c>
      <c r="BN24" s="525">
        <f t="shared" ca="1" si="4"/>
        <v>1.4554729353995512</v>
      </c>
      <c r="BO24" s="80">
        <f t="shared" ca="1" si="6"/>
        <v>0</v>
      </c>
    </row>
    <row r="25" spans="1:67" ht="14.25" customHeight="1">
      <c r="A25" s="72" t="s">
        <v>163</v>
      </c>
      <c r="B25" s="81">
        <v>5</v>
      </c>
      <c r="C25" s="518">
        <f t="array" aca="1" ref="C25" ca="1">INDIRECT("'"&amp;A25&amp;"'!B$7")</f>
        <v>95</v>
      </c>
      <c r="D25" s="518" t="str">
        <f t="array" aca="1" ref="D25" ca="1">INDIRECT("'"&amp;A25&amp;"'!B$9")</f>
        <v>yes</v>
      </c>
      <c r="E25" s="73"/>
      <c r="F25" s="74">
        <f t="array" aca="1" ref="F25" ca="1">INDIRECT("'"&amp;A25&amp;"'!M$14")</f>
        <v>0</v>
      </c>
      <c r="G25" s="74">
        <f t="array" aca="1" ref="G25" ca="1">INDIRECT("'"&amp;A25&amp;"'!M$15")</f>
        <v>0</v>
      </c>
      <c r="H25" s="74">
        <f t="array" aca="1" ref="H25" ca="1">INDIRECT("'"&amp;$A25&amp;"'!M$16")</f>
        <v>3885</v>
      </c>
      <c r="I25" s="519"/>
      <c r="J25" s="74">
        <f t="array" aca="1" ref="J25" ca="1">INDIRECT("'"&amp;$A25&amp;"'!M$20")+I25</f>
        <v>3885</v>
      </c>
      <c r="K25" s="73"/>
      <c r="L25" s="520">
        <f t="array" aca="1" ref="L25" ca="1">INDIRECT("'"&amp;$A25&amp;"'!B$15")</f>
        <v>0</v>
      </c>
      <c r="M25" s="520">
        <f t="array" aca="1" ref="M25" ca="1">INDIRECT("'"&amp;$A25&amp;"'!C$15")</f>
        <v>0</v>
      </c>
      <c r="N25" s="520">
        <f t="array" aca="1" ref="N25" ca="1">INDIRECT("'"&amp;$A25&amp;"'!B$17")</f>
        <v>0</v>
      </c>
      <c r="O25" s="520">
        <f t="array" aca="1" ref="O25" ca="1">INDIRECT("'"&amp;$A25&amp;"'!C$17")</f>
        <v>0</v>
      </c>
      <c r="P25" s="520">
        <f t="array" aca="1" ref="P25" ca="1">INDIRECT("'"&amp;A25&amp;"'!B$16")</f>
        <v>0</v>
      </c>
      <c r="Q25" s="520">
        <f t="array" aca="1" ref="Q25" ca="1">INDIRECT("'"&amp;A25&amp;"'!C$16")</f>
        <v>0</v>
      </c>
      <c r="R25" s="520">
        <f t="array" aca="1" ref="R25" ca="1">INDIRECT("'"&amp;A25&amp;"'!B$19")+INDIRECT("'"&amp;A25&amp;"'!C$19")</f>
        <v>0</v>
      </c>
      <c r="S25" s="520">
        <f t="array" aca="1" ref="S25" ca="1">INDIRECT("'"&amp;A25&amp;"'!B$18")+INDIRECT("'"&amp;A25&amp;"'!C$18")</f>
        <v>0</v>
      </c>
      <c r="T25" s="73"/>
      <c r="U25" s="521">
        <f ca="1">L25*Constants!$B$6</f>
        <v>0</v>
      </c>
      <c r="V25" s="521">
        <f ca="1">M25*Constants!$B$6</f>
        <v>0</v>
      </c>
      <c r="W25" s="521">
        <f t="array" aca="1" ref="W25" ca="1">INDIRECT("'"&amp;$A25&amp;"'!B$20")</f>
        <v>0</v>
      </c>
      <c r="X25" s="521">
        <f t="array" aca="1" ref="X25" ca="1">INDIRECT("'"&amp;$A25&amp;"'!C$20")</f>
        <v>0</v>
      </c>
      <c r="Y25" s="521">
        <f ca="1">P25*Constants!$B$8</f>
        <v>0</v>
      </c>
      <c r="Z25" s="521">
        <f ca="1">Q25*Constants!$B$8</f>
        <v>0</v>
      </c>
      <c r="AA25" s="521">
        <f t="array" aca="1" ref="AA25" ca="1">INDIRECT("'"&amp;A25&amp;"'!B$21")+INDIRECT("'"&amp;A25&amp;"'!C$21")</f>
        <v>0</v>
      </c>
      <c r="AB25" s="520">
        <f ca="1">ROUND(S25/Constants!$B$21,0)</f>
        <v>0</v>
      </c>
      <c r="AC25" s="73"/>
      <c r="AD25" s="520">
        <f t="array" aca="1" ref="AD25" ca="1">INDIRECT("'"&amp;A25&amp;"'!E15")</f>
        <v>0</v>
      </c>
      <c r="AE25" s="520">
        <f t="array" aca="1" ref="AE25" ca="1">INDIRECT("'"&amp;A25&amp;"'!D15")</f>
        <v>0</v>
      </c>
      <c r="AF25" s="520">
        <f t="array" aca="1" ref="AF25" ca="1">INDIRECT("'"&amp;A25&amp;"'!E17")</f>
        <v>0</v>
      </c>
      <c r="AG25" s="520">
        <f t="array" aca="1" ref="AG25" ca="1">INDIRECT("'"&amp;A25&amp;"'!D17")</f>
        <v>0</v>
      </c>
      <c r="AH25" s="520">
        <f t="array" aca="1" ref="AH25" ca="1">INDIRECT("'"&amp;A25&amp;"'!E$16")</f>
        <v>0</v>
      </c>
      <c r="AI25" s="520">
        <f t="array" aca="1" ref="AI25" ca="1">INDIRECT("'"&amp;A25&amp;"'!D$16")</f>
        <v>923.99999999999989</v>
      </c>
      <c r="AJ25" s="520">
        <f t="array" aca="1" ref="AJ25" ca="1">INDIRECT("'"&amp;A25&amp;"'!E$19")</f>
        <v>0</v>
      </c>
      <c r="AK25" s="520">
        <f t="array" aca="1" ref="AK25" ca="1">INDIRECT("'"&amp;A25&amp;"'!D$19")</f>
        <v>0</v>
      </c>
      <c r="AL25" s="520">
        <f t="shared" ca="1" si="0"/>
        <v>0</v>
      </c>
      <c r="AM25" s="520">
        <f t="array" aca="1" ref="AM25" ca="1">INDIRECT("'"&amp;A25&amp;"'!D$18")+INDIRECT("'"&amp;A25&amp;"'!E$18")</f>
        <v>0</v>
      </c>
      <c r="AN25" s="73"/>
      <c r="AO25" s="521">
        <f ca="1">AD25*Constants!$B$6</f>
        <v>0</v>
      </c>
      <c r="AP25" s="521">
        <f ca="1">AE25*Constants!$B$6</f>
        <v>0</v>
      </c>
      <c r="AQ25" s="521">
        <f t="array" aca="1" ref="AQ25" ca="1">INDIRECT("'"&amp;$A25&amp;"'!E$20")</f>
        <v>0</v>
      </c>
      <c r="AR25" s="521">
        <f t="array" aca="1" ref="AR25" ca="1">INDIRECT("'"&amp;$A25&amp;"'!D$20")</f>
        <v>0</v>
      </c>
      <c r="AS25" s="521">
        <f ca="1">AH25*Constants!$B$8</f>
        <v>0</v>
      </c>
      <c r="AT25" s="521">
        <f ca="1">AI25*Constants!$B$8</f>
        <v>4619.9999999999991</v>
      </c>
      <c r="AU25" s="521">
        <f t="array" aca="1" ref="AU25" ca="1">INDIRECT("'"&amp;A25&amp;"'!E$21")</f>
        <v>0</v>
      </c>
      <c r="AV25" s="521">
        <f t="array" aca="1" ref="AV25" ca="1">INDIRECT("'"&amp;A25&amp;"'!D$21")</f>
        <v>0</v>
      </c>
      <c r="AW25" s="521">
        <f t="array" aca="1" ref="AW25" ca="1">INDIRECT("'"&amp;$A25&amp;"'!F$22")</f>
        <v>0</v>
      </c>
      <c r="AX25" s="521">
        <f t="array" aca="1" ref="AX25" ca="1">INDIRECT("'"&amp;$A25&amp;"'!E$23")</f>
        <v>4540</v>
      </c>
      <c r="AY25" s="520">
        <f ca="1">ROUND(AM25/Constants!$B$21,0)</f>
        <v>0</v>
      </c>
      <c r="AZ25" s="522">
        <f>'Student Trainers'!H24</f>
        <v>0</v>
      </c>
      <c r="BA25" s="75"/>
      <c r="BB25" s="523">
        <f t="array" aca="1" ref="BB25" ca="1">INDIRECT("'"&amp;$A25&amp;"'!H$15")</f>
        <v>54</v>
      </c>
      <c r="BC25" s="523">
        <f t="array" aca="1" ref="BC25" ca="1">INDIRECT("'"&amp;$A25&amp;"'!I$15")</f>
        <v>36</v>
      </c>
      <c r="BD25" s="75"/>
      <c r="BE25" s="524">
        <f t="array" aca="1" ref="BE25" ca="1">INDIRECT("'"&amp;$A25&amp;"'!H$16")</f>
        <v>3165</v>
      </c>
      <c r="BF25" s="524">
        <f t="shared" ca="1" si="1"/>
        <v>3090.5596562789892</v>
      </c>
      <c r="BG25" s="524">
        <f t="array" aca="1" ref="BG25" ca="1">INDIRECT("'"&amp;$A25&amp;"'!I$16")</f>
        <v>1500</v>
      </c>
      <c r="BH25" s="75"/>
      <c r="BI25" s="76">
        <f t="array" aca="1" ref="BI25" ca="1">INDIRECT("'"&amp;$A25&amp;"'!J$15")</f>
        <v>13385</v>
      </c>
      <c r="BJ25" s="77">
        <f t="array" aca="1" ref="BJ25" ca="1">INDIRECT("'"&amp;$A25&amp;"'!K$15")</f>
        <v>9500</v>
      </c>
      <c r="BK25" s="17"/>
      <c r="BL25" s="78">
        <f t="shared" ca="1" si="2"/>
        <v>23250.559656278991</v>
      </c>
      <c r="BM25" s="79">
        <f t="shared" ca="1" si="3"/>
        <v>244.74273322398938</v>
      </c>
      <c r="BN25" s="525">
        <f t="shared" ca="1" si="4"/>
        <v>0.80423292759358589</v>
      </c>
      <c r="BO25" s="80">
        <f t="shared" ca="1" si="6"/>
        <v>0</v>
      </c>
    </row>
    <row r="26" spans="1:67" ht="14.25" customHeight="1">
      <c r="A26" s="72" t="s">
        <v>164</v>
      </c>
      <c r="B26" s="81">
        <v>5</v>
      </c>
      <c r="C26" s="518">
        <f t="array" aca="1" ref="C26" ca="1">INDIRECT("'"&amp;A26&amp;"'!B$7")</f>
        <v>165</v>
      </c>
      <c r="D26" s="518" t="str">
        <f t="array" aca="1" ref="D26" ca="1">INDIRECT("'"&amp;A26&amp;"'!B$9")</f>
        <v>yes</v>
      </c>
      <c r="E26" s="73"/>
      <c r="F26" s="74">
        <f t="array" aca="1" ref="F26" ca="1">INDIRECT("'"&amp;A26&amp;"'!M$14")</f>
        <v>3500</v>
      </c>
      <c r="G26" s="74">
        <f t="array" aca="1" ref="G26" ca="1">INDIRECT("'"&amp;A26&amp;"'!M$15")</f>
        <v>0</v>
      </c>
      <c r="H26" s="74">
        <f t="array" aca="1" ref="H26" ca="1">INDIRECT("'"&amp;$A26&amp;"'!M$16")</f>
        <v>3308.5630888947508</v>
      </c>
      <c r="I26" s="519"/>
      <c r="J26" s="74">
        <f t="array" aca="1" ref="J26" ca="1">INDIRECT("'"&amp;$A26&amp;"'!M$20")+I26</f>
        <v>6808.5630888947508</v>
      </c>
      <c r="K26" s="73"/>
      <c r="L26" s="520">
        <f t="array" aca="1" ref="L26" ca="1">INDIRECT("'"&amp;$A26&amp;"'!B$15")</f>
        <v>360</v>
      </c>
      <c r="M26" s="520">
        <f t="array" aca="1" ref="M26" ca="1">INDIRECT("'"&amp;$A26&amp;"'!C$15")</f>
        <v>0</v>
      </c>
      <c r="N26" s="520">
        <f t="array" aca="1" ref="N26" ca="1">INDIRECT("'"&amp;$A26&amp;"'!B$17")</f>
        <v>0</v>
      </c>
      <c r="O26" s="520">
        <f t="array" aca="1" ref="O26" ca="1">INDIRECT("'"&amp;$A26&amp;"'!C$17")</f>
        <v>0</v>
      </c>
      <c r="P26" s="520">
        <f t="array" aca="1" ref="P26" ca="1">INDIRECT("'"&amp;A26&amp;"'!B$16")</f>
        <v>0</v>
      </c>
      <c r="Q26" s="520">
        <f t="array" aca="1" ref="Q26" ca="1">INDIRECT("'"&amp;A26&amp;"'!C$16")</f>
        <v>0</v>
      </c>
      <c r="R26" s="520">
        <f t="array" aca="1" ref="R26" ca="1">INDIRECT("'"&amp;A26&amp;"'!B$19")+INDIRECT("'"&amp;A26&amp;"'!C$19")</f>
        <v>0</v>
      </c>
      <c r="S26" s="520">
        <f t="array" aca="1" ref="S26" ca="1">INDIRECT("'"&amp;A26&amp;"'!B$18")+INDIRECT("'"&amp;A26&amp;"'!C$18")</f>
        <v>0</v>
      </c>
      <c r="T26" s="73"/>
      <c r="U26" s="521">
        <f ca="1">L26*Constants!$B$6</f>
        <v>18000</v>
      </c>
      <c r="V26" s="521">
        <f ca="1">M26*Constants!$B$6</f>
        <v>0</v>
      </c>
      <c r="W26" s="521">
        <f t="array" aca="1" ref="W26" ca="1">INDIRECT("'"&amp;$A26&amp;"'!B$20")</f>
        <v>0</v>
      </c>
      <c r="X26" s="521">
        <f t="array" aca="1" ref="X26" ca="1">INDIRECT("'"&amp;$A26&amp;"'!C$20")</f>
        <v>0</v>
      </c>
      <c r="Y26" s="521">
        <f ca="1">P26*Constants!$B$8</f>
        <v>0</v>
      </c>
      <c r="Z26" s="521">
        <f ca="1">Q26*Constants!$B$8</f>
        <v>0</v>
      </c>
      <c r="AA26" s="521">
        <f t="array" aca="1" ref="AA26" ca="1">INDIRECT("'"&amp;A26&amp;"'!B$21")+INDIRECT("'"&amp;A26&amp;"'!C$21")</f>
        <v>0</v>
      </c>
      <c r="AB26" s="520">
        <f ca="1">ROUND(S26/Constants!$B$21,0)</f>
        <v>0</v>
      </c>
      <c r="AC26" s="73"/>
      <c r="AD26" s="520">
        <f t="array" aca="1" ref="AD26" ca="1">INDIRECT("'"&amp;A26&amp;"'!E15")</f>
        <v>0</v>
      </c>
      <c r="AE26" s="520">
        <f t="array" aca="1" ref="AE26" ca="1">INDIRECT("'"&amp;A26&amp;"'!D15")</f>
        <v>0</v>
      </c>
      <c r="AF26" s="520">
        <f t="array" aca="1" ref="AF26" ca="1">INDIRECT("'"&amp;A26&amp;"'!E17")</f>
        <v>0</v>
      </c>
      <c r="AG26" s="520">
        <f t="array" aca="1" ref="AG26" ca="1">INDIRECT("'"&amp;A26&amp;"'!D17")</f>
        <v>0</v>
      </c>
      <c r="AH26" s="520">
        <f t="array" aca="1" ref="AH26" ca="1">INDIRECT("'"&amp;A26&amp;"'!E$16")</f>
        <v>0</v>
      </c>
      <c r="AI26" s="520">
        <f t="array" aca="1" ref="AI26" ca="1">INDIRECT("'"&amp;A26&amp;"'!D$16")</f>
        <v>0</v>
      </c>
      <c r="AJ26" s="520">
        <f t="array" aca="1" ref="AJ26" ca="1">INDIRECT("'"&amp;A26&amp;"'!E$19")</f>
        <v>0</v>
      </c>
      <c r="AK26" s="520">
        <f t="array" aca="1" ref="AK26" ca="1">INDIRECT("'"&amp;A26&amp;"'!D$19")</f>
        <v>0</v>
      </c>
      <c r="AL26" s="520">
        <f t="shared" ca="1" si="0"/>
        <v>50.4</v>
      </c>
      <c r="AM26" s="520">
        <f t="array" aca="1" ref="AM26" ca="1">INDIRECT("'"&amp;A26&amp;"'!D$18")+INDIRECT("'"&amp;A26&amp;"'!E$18")</f>
        <v>571</v>
      </c>
      <c r="AN26" s="73"/>
      <c r="AO26" s="521">
        <f ca="1">AD26*Constants!$B$6</f>
        <v>0</v>
      </c>
      <c r="AP26" s="521">
        <f ca="1">AE26*Constants!$B$6</f>
        <v>0</v>
      </c>
      <c r="AQ26" s="521">
        <f t="array" aca="1" ref="AQ26" ca="1">INDIRECT("'"&amp;$A26&amp;"'!E$20")</f>
        <v>0</v>
      </c>
      <c r="AR26" s="521">
        <f t="array" aca="1" ref="AR26" ca="1">INDIRECT("'"&amp;$A26&amp;"'!D$20")</f>
        <v>0</v>
      </c>
      <c r="AS26" s="521">
        <f ca="1">AH26*Constants!$B$8</f>
        <v>0</v>
      </c>
      <c r="AT26" s="521">
        <f ca="1">AI26*Constants!$B$8</f>
        <v>0</v>
      </c>
      <c r="AU26" s="521">
        <f t="array" aca="1" ref="AU26" ca="1">INDIRECT("'"&amp;A26&amp;"'!E$21")</f>
        <v>0</v>
      </c>
      <c r="AV26" s="521">
        <f t="array" aca="1" ref="AV26" ca="1">INDIRECT("'"&amp;A26&amp;"'!D$21")</f>
        <v>0</v>
      </c>
      <c r="AW26" s="521">
        <f t="array" aca="1" ref="AW26" ca="1">INDIRECT("'"&amp;$A26&amp;"'!F$22")</f>
        <v>2100</v>
      </c>
      <c r="AX26" s="521">
        <f t="array" aca="1" ref="AX26" ca="1">INDIRECT("'"&amp;$A26&amp;"'!E$23")</f>
        <v>0</v>
      </c>
      <c r="AY26" s="520">
        <f ca="1">ROUND(AM26/Constants!$B$21,0)</f>
        <v>10</v>
      </c>
      <c r="AZ26" s="522">
        <f>'Student Trainers'!H25</f>
        <v>930</v>
      </c>
      <c r="BA26" s="75"/>
      <c r="BB26" s="523">
        <f t="array" aca="1" ref="BB26" ca="1">INDIRECT("'"&amp;$A26&amp;"'!H$15")</f>
        <v>555.5</v>
      </c>
      <c r="BC26" s="523">
        <f t="array" aca="1" ref="BC26" ca="1">INDIRECT("'"&amp;$A26&amp;"'!I$15")</f>
        <v>109.5</v>
      </c>
      <c r="BD26" s="75"/>
      <c r="BE26" s="524">
        <f t="array" aca="1" ref="BE26" ca="1">INDIRECT("'"&amp;$A26&amp;"'!H$16")</f>
        <v>31015</v>
      </c>
      <c r="BF26" s="524">
        <f t="shared" ca="1" si="1"/>
        <v>30285.531671245768</v>
      </c>
      <c r="BG26" s="524">
        <f t="array" aca="1" ref="BG26" ca="1">INDIRECT("'"&amp;$A26&amp;"'!I$16")</f>
        <v>12116.174999999999</v>
      </c>
      <c r="BH26" s="75"/>
      <c r="BI26" s="76">
        <f t="array" aca="1" ref="BI26" ca="1">INDIRECT("'"&amp;$A26&amp;"'!J$15")</f>
        <v>6368.88</v>
      </c>
      <c r="BJ26" s="77">
        <f t="array" aca="1" ref="BJ26" ca="1">INDIRECT("'"&amp;$A26&amp;"'!K$15")</f>
        <v>3060.3169111052493</v>
      </c>
      <c r="BK26" s="17"/>
      <c r="BL26" s="78">
        <f t="shared" ca="1" si="2"/>
        <v>62992.023582351016</v>
      </c>
      <c r="BM26" s="79">
        <f t="shared" ca="1" si="3"/>
        <v>381.76983989303648</v>
      </c>
      <c r="BN26" s="525">
        <f t="shared" ca="1" si="4"/>
        <v>1.2545086506127832</v>
      </c>
      <c r="BO26" s="80">
        <f t="shared" ca="1" si="6"/>
        <v>0</v>
      </c>
    </row>
    <row r="27" spans="1:67" ht="14.25" customHeight="1">
      <c r="A27" s="72" t="s">
        <v>166</v>
      </c>
      <c r="B27" s="81">
        <v>6</v>
      </c>
      <c r="C27" s="518">
        <f t="array" aca="1" ref="C27" ca="1">INDIRECT("'"&amp;A27&amp;"'!B$7")</f>
        <v>48</v>
      </c>
      <c r="D27" s="518" t="str">
        <f t="array" aca="1" ref="D27" ca="1">INDIRECT("'"&amp;A27&amp;"'!B$9")</f>
        <v>yes</v>
      </c>
      <c r="E27" s="73"/>
      <c r="F27" s="74">
        <f t="array" aca="1" ref="F27" ca="1">INDIRECT("'"&amp;A27&amp;"'!M$14")</f>
        <v>0</v>
      </c>
      <c r="G27" s="74">
        <f t="array" aca="1" ref="G27" ca="1">INDIRECT("'"&amp;A27&amp;"'!M$15")</f>
        <v>0</v>
      </c>
      <c r="H27" s="74">
        <f t="array" aca="1" ref="H27" ca="1">INDIRECT("'"&amp;$A27&amp;"'!M$16")</f>
        <v>811.66399999999999</v>
      </c>
      <c r="I27" s="519"/>
      <c r="J27" s="74">
        <f t="array" aca="1" ref="J27" ca="1">INDIRECT("'"&amp;$A27&amp;"'!M$20")+I27</f>
        <v>811.66399999999999</v>
      </c>
      <c r="K27" s="73"/>
      <c r="L27" s="520">
        <f t="array" aca="1" ref="L27" ca="1">INDIRECT("'"&amp;$A27&amp;"'!B$15")</f>
        <v>0</v>
      </c>
      <c r="M27" s="520">
        <f t="array" aca="1" ref="M27" ca="1">INDIRECT("'"&amp;$A27&amp;"'!C$15")</f>
        <v>0</v>
      </c>
      <c r="N27" s="520">
        <f t="array" aca="1" ref="N27" ca="1">INDIRECT("'"&amp;$A27&amp;"'!B$17")</f>
        <v>0</v>
      </c>
      <c r="O27" s="520">
        <f t="array" aca="1" ref="O27" ca="1">INDIRECT("'"&amp;$A27&amp;"'!C$17")</f>
        <v>0</v>
      </c>
      <c r="P27" s="520">
        <f t="array" aca="1" ref="P27" ca="1">INDIRECT("'"&amp;A27&amp;"'!B$16")</f>
        <v>0</v>
      </c>
      <c r="Q27" s="520">
        <f t="array" aca="1" ref="Q27" ca="1">INDIRECT("'"&amp;A27&amp;"'!C$16")</f>
        <v>0</v>
      </c>
      <c r="R27" s="520">
        <f t="array" aca="1" ref="R27" ca="1">INDIRECT("'"&amp;A27&amp;"'!B$19")+INDIRECT("'"&amp;A27&amp;"'!C$19")</f>
        <v>0</v>
      </c>
      <c r="S27" s="520">
        <f t="array" aca="1" ref="S27" ca="1">INDIRECT("'"&amp;A27&amp;"'!B$18")+INDIRECT("'"&amp;A27&amp;"'!C$18")</f>
        <v>0</v>
      </c>
      <c r="T27" s="73"/>
      <c r="U27" s="521">
        <f ca="1">L27*Constants!$B$6</f>
        <v>0</v>
      </c>
      <c r="V27" s="521">
        <f ca="1">M27*Constants!$B$6</f>
        <v>0</v>
      </c>
      <c r="W27" s="521">
        <f t="array" aca="1" ref="W27" ca="1">INDIRECT("'"&amp;$A27&amp;"'!B$20")</f>
        <v>0</v>
      </c>
      <c r="X27" s="521">
        <f t="array" aca="1" ref="X27" ca="1">INDIRECT("'"&amp;$A27&amp;"'!C$20")</f>
        <v>0</v>
      </c>
      <c r="Y27" s="521">
        <f ca="1">P27*Constants!$B$8</f>
        <v>0</v>
      </c>
      <c r="Z27" s="521">
        <f ca="1">Q27*Constants!$B$8</f>
        <v>0</v>
      </c>
      <c r="AA27" s="521">
        <f t="array" aca="1" ref="AA27" ca="1">INDIRECT("'"&amp;A27&amp;"'!B$21")+INDIRECT("'"&amp;A27&amp;"'!C$21")</f>
        <v>0</v>
      </c>
      <c r="AB27" s="520">
        <f ca="1">ROUND(S27/Constants!$B$21,0)</f>
        <v>0</v>
      </c>
      <c r="AC27" s="73"/>
      <c r="AD27" s="520">
        <f t="array" aca="1" ref="AD27" ca="1">INDIRECT("'"&amp;A27&amp;"'!E15")</f>
        <v>0</v>
      </c>
      <c r="AE27" s="520">
        <f t="array" aca="1" ref="AE27" ca="1">INDIRECT("'"&amp;A27&amp;"'!D15")</f>
        <v>0</v>
      </c>
      <c r="AF27" s="520">
        <f t="array" aca="1" ref="AF27" ca="1">INDIRECT("'"&amp;A27&amp;"'!E17")</f>
        <v>0</v>
      </c>
      <c r="AG27" s="520">
        <f t="array" aca="1" ref="AG27" ca="1">INDIRECT("'"&amp;A27&amp;"'!D17")</f>
        <v>0</v>
      </c>
      <c r="AH27" s="520">
        <f t="array" aca="1" ref="AH27" ca="1">INDIRECT("'"&amp;A27&amp;"'!E$16")</f>
        <v>0</v>
      </c>
      <c r="AI27" s="520">
        <f t="array" aca="1" ref="AI27" ca="1">INDIRECT("'"&amp;A27&amp;"'!D$16")</f>
        <v>0</v>
      </c>
      <c r="AJ27" s="520">
        <f t="array" aca="1" ref="AJ27" ca="1">INDIRECT("'"&amp;A27&amp;"'!E$19")</f>
        <v>0</v>
      </c>
      <c r="AK27" s="520">
        <f t="array" aca="1" ref="AK27" ca="1">INDIRECT("'"&amp;A27&amp;"'!D$19")</f>
        <v>0</v>
      </c>
      <c r="AL27" s="520">
        <f t="shared" ca="1" si="0"/>
        <v>0</v>
      </c>
      <c r="AM27" s="520">
        <f t="array" aca="1" ref="AM27" ca="1">INDIRECT("'"&amp;A27&amp;"'!D$18")+INDIRECT("'"&amp;A27&amp;"'!E$18")</f>
        <v>84</v>
      </c>
      <c r="AN27" s="73"/>
      <c r="AO27" s="521">
        <f ca="1">AD27*Constants!$B$6</f>
        <v>0</v>
      </c>
      <c r="AP27" s="521">
        <f ca="1">AE27*Constants!$B$6</f>
        <v>0</v>
      </c>
      <c r="AQ27" s="521">
        <f t="array" aca="1" ref="AQ27" ca="1">INDIRECT("'"&amp;$A27&amp;"'!E$20")</f>
        <v>0</v>
      </c>
      <c r="AR27" s="521">
        <f t="array" aca="1" ref="AR27" ca="1">INDIRECT("'"&amp;$A27&amp;"'!D$20")</f>
        <v>0</v>
      </c>
      <c r="AS27" s="521">
        <f ca="1">AH27*Constants!$B$8</f>
        <v>0</v>
      </c>
      <c r="AT27" s="521">
        <f ca="1">AI27*Constants!$B$8</f>
        <v>0</v>
      </c>
      <c r="AU27" s="521">
        <f t="array" aca="1" ref="AU27" ca="1">INDIRECT("'"&amp;A27&amp;"'!E$21")</f>
        <v>0</v>
      </c>
      <c r="AV27" s="521">
        <f t="array" aca="1" ref="AV27" ca="1">INDIRECT("'"&amp;A27&amp;"'!D$21")</f>
        <v>0</v>
      </c>
      <c r="AW27" s="521">
        <f t="array" aca="1" ref="AW27" ca="1">INDIRECT("'"&amp;$A27&amp;"'!F$22")</f>
        <v>0</v>
      </c>
      <c r="AX27" s="521">
        <f t="array" aca="1" ref="AX27" ca="1">INDIRECT("'"&amp;$A27&amp;"'!E$23")</f>
        <v>275</v>
      </c>
      <c r="AY27" s="520">
        <f ca="1">ROUND(AM27/Constants!$B$21,0)</f>
        <v>1</v>
      </c>
      <c r="AZ27" s="522">
        <f>'Student Trainers'!H26</f>
        <v>110</v>
      </c>
      <c r="BA27" s="75"/>
      <c r="BB27" s="523">
        <f t="array" aca="1" ref="BB27" ca="1">INDIRECT("'"&amp;$A27&amp;"'!H$15")</f>
        <v>177</v>
      </c>
      <c r="BC27" s="523">
        <f t="array" aca="1" ref="BC27" ca="1">INDIRECT("'"&amp;$A27&amp;"'!I$15")</f>
        <v>0</v>
      </c>
      <c r="BD27" s="75"/>
      <c r="BE27" s="524">
        <f t="array" aca="1" ref="BE27" ca="1">INDIRECT("'"&amp;$A27&amp;"'!H$16")</f>
        <v>7260</v>
      </c>
      <c r="BF27" s="524">
        <f t="shared" ca="1" si="1"/>
        <v>7089.2458466304779</v>
      </c>
      <c r="BG27" s="524">
        <f t="array" aca="1" ref="BG27" ca="1">INDIRECT("'"&amp;$A27&amp;"'!I$16")</f>
        <v>0</v>
      </c>
      <c r="BH27" s="75"/>
      <c r="BI27" s="76">
        <f t="array" aca="1" ref="BI27" ca="1">INDIRECT("'"&amp;$A27&amp;"'!J$15")</f>
        <v>2138.3200000000002</v>
      </c>
      <c r="BJ27" s="77">
        <f t="array" aca="1" ref="BJ27" ca="1">INDIRECT("'"&amp;$A27&amp;"'!K$15")</f>
        <v>1326.6560000000002</v>
      </c>
      <c r="BK27" s="17"/>
      <c r="BL27" s="78">
        <f t="shared" ca="1" si="2"/>
        <v>8800.9018466304769</v>
      </c>
      <c r="BM27" s="79">
        <f t="shared" ca="1" si="3"/>
        <v>183.35212180480161</v>
      </c>
      <c r="BN27" s="525">
        <f t="shared" ca="1" si="4"/>
        <v>0.6025012949602776</v>
      </c>
      <c r="BO27" s="80">
        <f t="shared" ca="1" si="6"/>
        <v>0</v>
      </c>
    </row>
    <row r="28" spans="1:67" ht="14.25" customHeight="1">
      <c r="A28" s="72" t="s">
        <v>167</v>
      </c>
      <c r="B28" s="81">
        <v>1</v>
      </c>
      <c r="C28" s="518">
        <f t="array" aca="1" ref="C28" ca="1">INDIRECT("'"&amp;A28&amp;"'!B$7")</f>
        <v>173</v>
      </c>
      <c r="D28" s="518" t="str">
        <f t="array" aca="1" ref="D28" ca="1">INDIRECT("'"&amp;A28&amp;"'!B$9")</f>
        <v>yes</v>
      </c>
      <c r="E28" s="73"/>
      <c r="F28" s="74">
        <f t="array" aca="1" ref="F28" ca="1">INDIRECT("'"&amp;A28&amp;"'!M$14")</f>
        <v>2500</v>
      </c>
      <c r="G28" s="74">
        <f t="array" aca="1" ref="G28" ca="1">INDIRECT("'"&amp;A28&amp;"'!M$15")</f>
        <v>0</v>
      </c>
      <c r="H28" s="74">
        <f t="array" aca="1" ref="H28" ca="1">INDIRECT("'"&amp;$A28&amp;"'!M$16")</f>
        <v>350.84</v>
      </c>
      <c r="I28" s="519"/>
      <c r="J28" s="74">
        <f t="array" aca="1" ref="J28" ca="1">INDIRECT("'"&amp;$A28&amp;"'!M$20")+I28</f>
        <v>2850.84</v>
      </c>
      <c r="K28" s="73"/>
      <c r="L28" s="520">
        <f t="array" aca="1" ref="L28" ca="1">INDIRECT("'"&amp;$A28&amp;"'!B$15")</f>
        <v>309.59999999999997</v>
      </c>
      <c r="M28" s="520">
        <f t="array" aca="1" ref="M28" ca="1">INDIRECT("'"&amp;$A28&amp;"'!C$15")</f>
        <v>75</v>
      </c>
      <c r="N28" s="520">
        <f t="array" aca="1" ref="N28" ca="1">INDIRECT("'"&amp;$A28&amp;"'!B$17")</f>
        <v>0</v>
      </c>
      <c r="O28" s="520">
        <f t="array" aca="1" ref="O28" ca="1">INDIRECT("'"&amp;$A28&amp;"'!C$17")</f>
        <v>0</v>
      </c>
      <c r="P28" s="520">
        <f t="array" aca="1" ref="P28" ca="1">INDIRECT("'"&amp;A28&amp;"'!B$16")</f>
        <v>0</v>
      </c>
      <c r="Q28" s="520">
        <f t="array" aca="1" ref="Q28" ca="1">INDIRECT("'"&amp;A28&amp;"'!C$16")</f>
        <v>0</v>
      </c>
      <c r="R28" s="520">
        <f t="array" aca="1" ref="R28" ca="1">INDIRECT("'"&amp;A28&amp;"'!B$19")+INDIRECT("'"&amp;A28&amp;"'!C$19")</f>
        <v>0</v>
      </c>
      <c r="S28" s="520">
        <f t="array" aca="1" ref="S28" ca="1">INDIRECT("'"&amp;A28&amp;"'!B$18")+INDIRECT("'"&amp;A28&amp;"'!C$18")</f>
        <v>0</v>
      </c>
      <c r="T28" s="73"/>
      <c r="U28" s="521">
        <f ca="1">L28*Constants!$B$6</f>
        <v>15479.999999999998</v>
      </c>
      <c r="V28" s="521">
        <f ca="1">M28*Constants!$B$6</f>
        <v>3750</v>
      </c>
      <c r="W28" s="521">
        <f t="array" aca="1" ref="W28" ca="1">INDIRECT("'"&amp;$A28&amp;"'!B$20")</f>
        <v>0</v>
      </c>
      <c r="X28" s="521">
        <f t="array" aca="1" ref="X28" ca="1">INDIRECT("'"&amp;$A28&amp;"'!C$20")</f>
        <v>0</v>
      </c>
      <c r="Y28" s="521">
        <f ca="1">P28*Constants!$B$8</f>
        <v>0</v>
      </c>
      <c r="Z28" s="521">
        <f ca="1">Q28*Constants!$B$8</f>
        <v>0</v>
      </c>
      <c r="AA28" s="521">
        <f t="array" aca="1" ref="AA28" ca="1">INDIRECT("'"&amp;A28&amp;"'!B$21")+INDIRECT("'"&amp;A28&amp;"'!C$21")</f>
        <v>0</v>
      </c>
      <c r="AB28" s="520">
        <f ca="1">ROUND(S28/Constants!$B$21,0)</f>
        <v>0</v>
      </c>
      <c r="AC28" s="73"/>
      <c r="AD28" s="520">
        <f t="array" aca="1" ref="AD28" ca="1">INDIRECT("'"&amp;A28&amp;"'!E15")</f>
        <v>0</v>
      </c>
      <c r="AE28" s="520">
        <f t="array" aca="1" ref="AE28" ca="1">INDIRECT("'"&amp;A28&amp;"'!D15")</f>
        <v>0</v>
      </c>
      <c r="AF28" s="520">
        <f t="array" aca="1" ref="AF28" ca="1">INDIRECT("'"&amp;A28&amp;"'!E17")</f>
        <v>0</v>
      </c>
      <c r="AG28" s="520">
        <f t="array" aca="1" ref="AG28" ca="1">INDIRECT("'"&amp;A28&amp;"'!D17")</f>
        <v>0</v>
      </c>
      <c r="AH28" s="520">
        <f t="array" aca="1" ref="AH28" ca="1">INDIRECT("'"&amp;A28&amp;"'!E$16")</f>
        <v>0</v>
      </c>
      <c r="AI28" s="520">
        <f t="array" aca="1" ref="AI28" ca="1">INDIRECT("'"&amp;A28&amp;"'!D$16")</f>
        <v>0</v>
      </c>
      <c r="AJ28" s="520">
        <f t="array" aca="1" ref="AJ28" ca="1">INDIRECT("'"&amp;A28&amp;"'!E$19")</f>
        <v>0</v>
      </c>
      <c r="AK28" s="520">
        <f t="array" aca="1" ref="AK28" ca="1">INDIRECT("'"&amp;A28&amp;"'!D$19")</f>
        <v>0</v>
      </c>
      <c r="AL28" s="520">
        <f t="shared" ca="1" si="0"/>
        <v>211.2</v>
      </c>
      <c r="AM28" s="520">
        <f t="array" aca="1" ref="AM28" ca="1">INDIRECT("'"&amp;A28&amp;"'!D$18")+INDIRECT("'"&amp;A28&amp;"'!E$18")</f>
        <v>571</v>
      </c>
      <c r="AN28" s="73"/>
      <c r="AO28" s="521">
        <f ca="1">AD28*Constants!$B$6</f>
        <v>0</v>
      </c>
      <c r="AP28" s="521">
        <f ca="1">AE28*Constants!$B$6</f>
        <v>0</v>
      </c>
      <c r="AQ28" s="521">
        <f t="array" aca="1" ref="AQ28" ca="1">INDIRECT("'"&amp;$A28&amp;"'!E$20")</f>
        <v>0</v>
      </c>
      <c r="AR28" s="521">
        <f t="array" aca="1" ref="AR28" ca="1">INDIRECT("'"&amp;$A28&amp;"'!D$20")</f>
        <v>0</v>
      </c>
      <c r="AS28" s="521">
        <f ca="1">AH28*Constants!$B$8</f>
        <v>0</v>
      </c>
      <c r="AT28" s="521">
        <f ca="1">AI28*Constants!$B$8</f>
        <v>0</v>
      </c>
      <c r="AU28" s="521">
        <f t="array" aca="1" ref="AU28" ca="1">INDIRECT("'"&amp;A28&amp;"'!E$21")</f>
        <v>0</v>
      </c>
      <c r="AV28" s="521">
        <f t="array" aca="1" ref="AV28" ca="1">INDIRECT("'"&amp;A28&amp;"'!D$21")</f>
        <v>0</v>
      </c>
      <c r="AW28" s="521">
        <f t="array" aca="1" ref="AW28" ca="1">INDIRECT("'"&amp;$A28&amp;"'!F$22")</f>
        <v>8800</v>
      </c>
      <c r="AX28" s="521">
        <f t="array" aca="1" ref="AX28" ca="1">INDIRECT("'"&amp;$A28&amp;"'!E$23")</f>
        <v>0</v>
      </c>
      <c r="AY28" s="520">
        <f ca="1">ROUND(AM28/Constants!$B$21,0)</f>
        <v>10</v>
      </c>
      <c r="AZ28" s="522">
        <f>'Student Trainers'!H27</f>
        <v>1280</v>
      </c>
      <c r="BA28" s="75"/>
      <c r="BB28" s="523">
        <f t="array" aca="1" ref="BB28" ca="1">INDIRECT("'"&amp;$A28&amp;"'!H$15")</f>
        <v>73</v>
      </c>
      <c r="BC28" s="523">
        <f t="array" aca="1" ref="BC28" ca="1">INDIRECT("'"&amp;$A28&amp;"'!I$15")</f>
        <v>189</v>
      </c>
      <c r="BD28" s="75"/>
      <c r="BE28" s="524">
        <f t="array" aca="1" ref="BE28" ca="1">INDIRECT("'"&amp;$A28&amp;"'!H$16")</f>
        <v>690</v>
      </c>
      <c r="BF28" s="524">
        <f t="shared" ca="1" si="1"/>
        <v>673.77129947314461</v>
      </c>
      <c r="BG28" s="524">
        <f t="array" aca="1" ref="BG28" ca="1">INDIRECT("'"&amp;$A28&amp;"'!I$16")</f>
        <v>32760</v>
      </c>
      <c r="BH28" s="75"/>
      <c r="BI28" s="76">
        <f t="array" aca="1" ref="BI28" ca="1">INDIRECT("'"&amp;$A28&amp;"'!J$15")</f>
        <v>350.84</v>
      </c>
      <c r="BJ28" s="77">
        <f t="array" aca="1" ref="BJ28" ca="1">INDIRECT("'"&amp;$A28&amp;"'!K$15")</f>
        <v>0</v>
      </c>
      <c r="BK28" s="17"/>
      <c r="BL28" s="78">
        <f t="shared" ca="1" si="2"/>
        <v>60243.771299473141</v>
      </c>
      <c r="BM28" s="79">
        <f t="shared" ca="1" si="3"/>
        <v>348.22989190446901</v>
      </c>
      <c r="BN28" s="525">
        <f t="shared" ca="1" si="4"/>
        <v>1.144295243224317</v>
      </c>
      <c r="BO28" s="80">
        <f t="shared" ca="1" si="6"/>
        <v>0</v>
      </c>
    </row>
    <row r="29" spans="1:67" ht="14.25" customHeight="1">
      <c r="A29" s="72" t="s">
        <v>169</v>
      </c>
      <c r="B29" s="81">
        <v>1</v>
      </c>
      <c r="C29" s="518">
        <f t="array" aca="1" ref="C29" ca="1">INDIRECT("'"&amp;A29&amp;"'!B$7")</f>
        <v>45</v>
      </c>
      <c r="D29" s="518" t="str">
        <f t="array" aca="1" ref="D29" ca="1">INDIRECT("'"&amp;A29&amp;"'!B$9")</f>
        <v>yes</v>
      </c>
      <c r="E29" s="73"/>
      <c r="F29" s="74">
        <f t="array" aca="1" ref="F29" ca="1">INDIRECT("'"&amp;A29&amp;"'!M$14")</f>
        <v>500</v>
      </c>
      <c r="G29" s="74">
        <f t="array" aca="1" ref="G29" ca="1">INDIRECT("'"&amp;A29&amp;"'!M$15")</f>
        <v>0</v>
      </c>
      <c r="H29" s="74">
        <f t="array" aca="1" ref="H29" ca="1">INDIRECT("'"&amp;$A29&amp;"'!M$16")</f>
        <v>511.14599999999996</v>
      </c>
      <c r="I29" s="519"/>
      <c r="J29" s="74">
        <f t="array" aca="1" ref="J29" ca="1">INDIRECT("'"&amp;$A29&amp;"'!M$20")+I29</f>
        <v>1011.146</v>
      </c>
      <c r="K29" s="73"/>
      <c r="L29" s="520">
        <f t="array" aca="1" ref="L29" ca="1">INDIRECT("'"&amp;$A29&amp;"'!B$15")</f>
        <v>46.8</v>
      </c>
      <c r="M29" s="520">
        <f t="array" aca="1" ref="M29" ca="1">INDIRECT("'"&amp;$A29&amp;"'!C$15")</f>
        <v>0</v>
      </c>
      <c r="N29" s="520">
        <f t="array" aca="1" ref="N29" ca="1">INDIRECT("'"&amp;$A29&amp;"'!B$17")</f>
        <v>0</v>
      </c>
      <c r="O29" s="520">
        <f t="array" aca="1" ref="O29" ca="1">INDIRECT("'"&amp;$A29&amp;"'!C$17")</f>
        <v>0</v>
      </c>
      <c r="P29" s="520">
        <f t="array" aca="1" ref="P29" ca="1">INDIRECT("'"&amp;A29&amp;"'!B$16")</f>
        <v>109.19999999999999</v>
      </c>
      <c r="Q29" s="520">
        <f t="array" aca="1" ref="Q29" ca="1">INDIRECT("'"&amp;A29&amp;"'!C$16")</f>
        <v>0</v>
      </c>
      <c r="R29" s="520">
        <f t="array" aca="1" ref="R29" ca="1">INDIRECT("'"&amp;A29&amp;"'!B$19")+INDIRECT("'"&amp;A29&amp;"'!C$19")</f>
        <v>0</v>
      </c>
      <c r="S29" s="520">
        <f t="array" aca="1" ref="S29" ca="1">INDIRECT("'"&amp;A29&amp;"'!B$18")+INDIRECT("'"&amp;A29&amp;"'!C$18")</f>
        <v>0</v>
      </c>
      <c r="T29" s="73"/>
      <c r="U29" s="521">
        <f ca="1">L29*Constants!$B$6</f>
        <v>2340</v>
      </c>
      <c r="V29" s="521">
        <f ca="1">M29*Constants!$B$6</f>
        <v>0</v>
      </c>
      <c r="W29" s="521">
        <f t="array" aca="1" ref="W29" ca="1">INDIRECT("'"&amp;$A29&amp;"'!B$20")</f>
        <v>0</v>
      </c>
      <c r="X29" s="521">
        <f t="array" aca="1" ref="X29" ca="1">INDIRECT("'"&amp;$A29&amp;"'!C$20")</f>
        <v>0</v>
      </c>
      <c r="Y29" s="521">
        <f ca="1">P29*Constants!$B$8</f>
        <v>546</v>
      </c>
      <c r="Z29" s="521">
        <f ca="1">Q29*Constants!$B$8</f>
        <v>0</v>
      </c>
      <c r="AA29" s="521">
        <f t="array" aca="1" ref="AA29" ca="1">INDIRECT("'"&amp;A29&amp;"'!B$21")+INDIRECT("'"&amp;A29&amp;"'!C$21")</f>
        <v>0</v>
      </c>
      <c r="AB29" s="520">
        <f ca="1">ROUND(S29/Constants!$B$21,0)</f>
        <v>0</v>
      </c>
      <c r="AC29" s="73"/>
      <c r="AD29" s="520">
        <f t="array" aca="1" ref="AD29" ca="1">INDIRECT("'"&amp;A29&amp;"'!E15")</f>
        <v>0</v>
      </c>
      <c r="AE29" s="520">
        <f t="array" aca="1" ref="AE29" ca="1">INDIRECT("'"&amp;A29&amp;"'!D15")</f>
        <v>0</v>
      </c>
      <c r="AF29" s="520">
        <f t="array" aca="1" ref="AF29" ca="1">INDIRECT("'"&amp;A29&amp;"'!E17")</f>
        <v>0</v>
      </c>
      <c r="AG29" s="520">
        <f t="array" aca="1" ref="AG29" ca="1">INDIRECT("'"&amp;A29&amp;"'!D17")</f>
        <v>0</v>
      </c>
      <c r="AH29" s="520">
        <f t="array" aca="1" ref="AH29" ca="1">INDIRECT("'"&amp;A29&amp;"'!E$16")</f>
        <v>0</v>
      </c>
      <c r="AI29" s="520">
        <f t="array" aca="1" ref="AI29" ca="1">INDIRECT("'"&amp;A29&amp;"'!D$16")</f>
        <v>0</v>
      </c>
      <c r="AJ29" s="520">
        <f t="array" aca="1" ref="AJ29" ca="1">INDIRECT("'"&amp;A29&amp;"'!E$19")</f>
        <v>0</v>
      </c>
      <c r="AK29" s="520">
        <f t="array" aca="1" ref="AK29" ca="1">INDIRECT("'"&amp;A29&amp;"'!D$19")</f>
        <v>0</v>
      </c>
      <c r="AL29" s="520">
        <f t="shared" ca="1" si="0"/>
        <v>0</v>
      </c>
      <c r="AM29" s="520">
        <f t="array" aca="1" ref="AM29" ca="1">INDIRECT("'"&amp;A29&amp;"'!D$18")+INDIRECT("'"&amp;A29&amp;"'!E$18")</f>
        <v>156</v>
      </c>
      <c r="AN29" s="73"/>
      <c r="AO29" s="521">
        <f ca="1">AD29*Constants!$B$6</f>
        <v>0</v>
      </c>
      <c r="AP29" s="521">
        <f ca="1">AE29*Constants!$B$6</f>
        <v>0</v>
      </c>
      <c r="AQ29" s="521">
        <f t="array" aca="1" ref="AQ29" ca="1">INDIRECT("'"&amp;$A29&amp;"'!E$20")</f>
        <v>0</v>
      </c>
      <c r="AR29" s="521">
        <f t="array" aca="1" ref="AR29" ca="1">INDIRECT("'"&amp;$A29&amp;"'!D$20")</f>
        <v>0</v>
      </c>
      <c r="AS29" s="521">
        <f ca="1">AH29*Constants!$B$8</f>
        <v>0</v>
      </c>
      <c r="AT29" s="521">
        <f ca="1">AI29*Constants!$B$8</f>
        <v>0</v>
      </c>
      <c r="AU29" s="521">
        <f t="array" aca="1" ref="AU29" ca="1">INDIRECT("'"&amp;A29&amp;"'!E$21")</f>
        <v>0</v>
      </c>
      <c r="AV29" s="521">
        <f t="array" aca="1" ref="AV29" ca="1">INDIRECT("'"&amp;A29&amp;"'!D$21")</f>
        <v>0</v>
      </c>
      <c r="AW29" s="521">
        <f t="array" aca="1" ref="AW29" ca="1">INDIRECT("'"&amp;$A29&amp;"'!F$22")</f>
        <v>0</v>
      </c>
      <c r="AX29" s="521">
        <f t="array" aca="1" ref="AX29" ca="1">INDIRECT("'"&amp;$A29&amp;"'!E$23")</f>
        <v>0</v>
      </c>
      <c r="AY29" s="520">
        <f ca="1">ROUND(AM29/Constants!$B$21,0)</f>
        <v>3</v>
      </c>
      <c r="AZ29" s="522">
        <f>'Student Trainers'!H29</f>
        <v>385</v>
      </c>
      <c r="BA29" s="75"/>
      <c r="BB29" s="523">
        <f t="array" aca="1" ref="BB29" ca="1">INDIRECT("'"&amp;$A29&amp;"'!H$15")</f>
        <v>0</v>
      </c>
      <c r="BC29" s="523">
        <f t="array" aca="1" ref="BC29" ca="1">INDIRECT("'"&amp;$A29&amp;"'!I$15")</f>
        <v>102</v>
      </c>
      <c r="BD29" s="75"/>
      <c r="BE29" s="524">
        <f t="array" aca="1" ref="BE29" ca="1">INDIRECT("'"&amp;$A29&amp;"'!H$16")</f>
        <v>0</v>
      </c>
      <c r="BF29" s="524">
        <f t="shared" ca="1" si="1"/>
        <v>0</v>
      </c>
      <c r="BG29" s="524">
        <f t="array" aca="1" ref="BG29" ca="1">INDIRECT("'"&amp;$A29&amp;"'!I$16")</f>
        <v>18462</v>
      </c>
      <c r="BH29" s="75"/>
      <c r="BI29" s="76">
        <f t="array" aca="1" ref="BI29" ca="1">INDIRECT("'"&amp;$A29&amp;"'!J$15")</f>
        <v>755.73</v>
      </c>
      <c r="BJ29" s="77">
        <f t="array" aca="1" ref="BJ29" ca="1">INDIRECT("'"&amp;$A29&amp;"'!K$15")</f>
        <v>244.58400000000003</v>
      </c>
      <c r="BK29" s="17"/>
      <c r="BL29" s="78">
        <f t="shared" ca="1" si="2"/>
        <v>21477.583999999999</v>
      </c>
      <c r="BM29" s="79">
        <f t="shared" ca="1" si="3"/>
        <v>477.27964444444444</v>
      </c>
      <c r="BN29" s="525">
        <f t="shared" ca="1" si="4"/>
        <v>1.568357109835355</v>
      </c>
      <c r="BO29" s="80">
        <f t="shared" ca="1" si="6"/>
        <v>0</v>
      </c>
    </row>
    <row r="30" spans="1:67" ht="14.25" customHeight="1">
      <c r="A30" s="72" t="s">
        <v>170</v>
      </c>
      <c r="B30" s="81">
        <v>3</v>
      </c>
      <c r="C30" s="518">
        <f t="array" aca="1" ref="C30" ca="1">INDIRECT("'"&amp;A30&amp;"'!B$7")</f>
        <v>45</v>
      </c>
      <c r="D30" s="518" t="str">
        <f t="array" aca="1" ref="D30" ca="1">INDIRECT("'"&amp;A30&amp;"'!B$9")</f>
        <v>yes</v>
      </c>
      <c r="E30" s="73"/>
      <c r="F30" s="74">
        <f t="array" aca="1" ref="F30" ca="1">INDIRECT("'"&amp;A30&amp;"'!M$14")</f>
        <v>0</v>
      </c>
      <c r="G30" s="74">
        <f t="array" aca="1" ref="G30" ca="1">INDIRECT("'"&amp;A30&amp;"'!M$15")</f>
        <v>0</v>
      </c>
      <c r="H30" s="74">
        <f t="array" aca="1" ref="H30" ca="1">INDIRECT("'"&amp;$A30&amp;"'!M$16")</f>
        <v>0</v>
      </c>
      <c r="I30" s="519"/>
      <c r="J30" s="74">
        <f t="array" aca="1" ref="J30" ca="1">INDIRECT("'"&amp;$A30&amp;"'!M$20")+I30</f>
        <v>0</v>
      </c>
      <c r="K30" s="73"/>
      <c r="L30" s="520">
        <f t="array" aca="1" ref="L30" ca="1">INDIRECT("'"&amp;$A30&amp;"'!B$15")</f>
        <v>0</v>
      </c>
      <c r="M30" s="520">
        <f t="array" aca="1" ref="M30" ca="1">INDIRECT("'"&amp;$A30&amp;"'!C$15")</f>
        <v>0</v>
      </c>
      <c r="N30" s="520">
        <f t="array" aca="1" ref="N30" ca="1">INDIRECT("'"&amp;$A30&amp;"'!B$17")</f>
        <v>0</v>
      </c>
      <c r="O30" s="520">
        <f t="array" aca="1" ref="O30" ca="1">INDIRECT("'"&amp;$A30&amp;"'!C$17")</f>
        <v>0</v>
      </c>
      <c r="P30" s="520">
        <f t="array" aca="1" ref="P30" ca="1">INDIRECT("'"&amp;A30&amp;"'!B$16")</f>
        <v>0</v>
      </c>
      <c r="Q30" s="520">
        <f t="array" aca="1" ref="Q30" ca="1">INDIRECT("'"&amp;A30&amp;"'!C$16")</f>
        <v>0</v>
      </c>
      <c r="R30" s="520">
        <f t="array" aca="1" ref="R30" ca="1">INDIRECT("'"&amp;A30&amp;"'!B$19")+INDIRECT("'"&amp;A30&amp;"'!C$19")</f>
        <v>0</v>
      </c>
      <c r="S30" s="520">
        <f t="array" aca="1" ref="S30" ca="1">INDIRECT("'"&amp;A30&amp;"'!B$18")+INDIRECT("'"&amp;A30&amp;"'!C$18")</f>
        <v>0</v>
      </c>
      <c r="T30" s="73"/>
      <c r="U30" s="521">
        <f ca="1">L30*Constants!$B$6</f>
        <v>0</v>
      </c>
      <c r="V30" s="521">
        <f ca="1">M30*Constants!$B$6</f>
        <v>0</v>
      </c>
      <c r="W30" s="521">
        <f t="array" aca="1" ref="W30" ca="1">INDIRECT("'"&amp;$A30&amp;"'!B$20")</f>
        <v>0</v>
      </c>
      <c r="X30" s="521">
        <f t="array" aca="1" ref="X30" ca="1">INDIRECT("'"&amp;$A30&amp;"'!C$20")</f>
        <v>0</v>
      </c>
      <c r="Y30" s="521">
        <f ca="1">P30*Constants!$B$8</f>
        <v>0</v>
      </c>
      <c r="Z30" s="521">
        <f ca="1">Q30*Constants!$B$8</f>
        <v>0</v>
      </c>
      <c r="AA30" s="521">
        <f t="array" aca="1" ref="AA30" ca="1">INDIRECT("'"&amp;A30&amp;"'!B$21")+INDIRECT("'"&amp;A30&amp;"'!C$21")</f>
        <v>0</v>
      </c>
      <c r="AB30" s="520">
        <f ca="1">ROUND(S30/Constants!$B$21,0)</f>
        <v>0</v>
      </c>
      <c r="AC30" s="73"/>
      <c r="AD30" s="520">
        <f t="array" aca="1" ref="AD30" ca="1">INDIRECT("'"&amp;A30&amp;"'!E15")</f>
        <v>0</v>
      </c>
      <c r="AE30" s="520">
        <f t="array" aca="1" ref="AE30" ca="1">INDIRECT("'"&amp;A30&amp;"'!D15")</f>
        <v>0</v>
      </c>
      <c r="AF30" s="520">
        <f t="array" aca="1" ref="AF30" ca="1">INDIRECT("'"&amp;A30&amp;"'!E17")</f>
        <v>0</v>
      </c>
      <c r="AG30" s="520">
        <f t="array" aca="1" ref="AG30" ca="1">INDIRECT("'"&amp;A30&amp;"'!D17")</f>
        <v>0</v>
      </c>
      <c r="AH30" s="520">
        <f t="array" aca="1" ref="AH30" ca="1">INDIRECT("'"&amp;A30&amp;"'!E$16")</f>
        <v>0</v>
      </c>
      <c r="AI30" s="520">
        <f t="array" aca="1" ref="AI30" ca="1">INDIRECT("'"&amp;A30&amp;"'!D$16")</f>
        <v>0</v>
      </c>
      <c r="AJ30" s="520">
        <f t="array" aca="1" ref="AJ30" ca="1">INDIRECT("'"&amp;A30&amp;"'!E$19")</f>
        <v>0</v>
      </c>
      <c r="AK30" s="520">
        <f t="array" aca="1" ref="AK30" ca="1">INDIRECT("'"&amp;A30&amp;"'!D$19")</f>
        <v>0</v>
      </c>
      <c r="AL30" s="520">
        <f t="shared" ca="1" si="0"/>
        <v>0</v>
      </c>
      <c r="AM30" s="520">
        <f t="array" aca="1" ref="AM30" ca="1">INDIRECT("'"&amp;A30&amp;"'!D$18")+INDIRECT("'"&amp;A30&amp;"'!E$18")</f>
        <v>0</v>
      </c>
      <c r="AN30" s="73"/>
      <c r="AO30" s="521">
        <f ca="1">AD30*Constants!$B$6</f>
        <v>0</v>
      </c>
      <c r="AP30" s="521">
        <f ca="1">AE30*Constants!$B$6</f>
        <v>0</v>
      </c>
      <c r="AQ30" s="521">
        <f t="array" aca="1" ref="AQ30" ca="1">INDIRECT("'"&amp;$A30&amp;"'!E$20")</f>
        <v>0</v>
      </c>
      <c r="AR30" s="521">
        <f t="array" aca="1" ref="AR30" ca="1">INDIRECT("'"&amp;$A30&amp;"'!D$20")</f>
        <v>0</v>
      </c>
      <c r="AS30" s="521">
        <f ca="1">AH30*Constants!$B$8</f>
        <v>0</v>
      </c>
      <c r="AT30" s="521">
        <f ca="1">AI30*Constants!$B$8</f>
        <v>0</v>
      </c>
      <c r="AU30" s="521">
        <f t="array" aca="1" ref="AU30" ca="1">INDIRECT("'"&amp;A30&amp;"'!E$21")</f>
        <v>0</v>
      </c>
      <c r="AV30" s="521">
        <f t="array" aca="1" ref="AV30" ca="1">INDIRECT("'"&amp;A30&amp;"'!D$21")</f>
        <v>0</v>
      </c>
      <c r="AW30" s="521">
        <f t="array" aca="1" ref="AW30" ca="1">INDIRECT("'"&amp;$A30&amp;"'!F$22")</f>
        <v>0</v>
      </c>
      <c r="AX30" s="521">
        <f t="array" aca="1" ref="AX30" ca="1">INDIRECT("'"&amp;$A30&amp;"'!E$23")</f>
        <v>0</v>
      </c>
      <c r="AY30" s="520">
        <f ca="1">ROUND(AM30/Constants!$B$21,0)</f>
        <v>0</v>
      </c>
      <c r="AZ30" s="522">
        <f>'Student Trainers'!H30</f>
        <v>0</v>
      </c>
      <c r="BA30" s="75"/>
      <c r="BB30" s="523">
        <f t="array" aca="1" ref="BB30" ca="1">INDIRECT("'"&amp;$A30&amp;"'!H$15")</f>
        <v>126</v>
      </c>
      <c r="BC30" s="523">
        <f t="array" aca="1" ref="BC30" ca="1">INDIRECT("'"&amp;$A30&amp;"'!I$15")</f>
        <v>0</v>
      </c>
      <c r="BD30" s="75"/>
      <c r="BE30" s="524">
        <f t="array" aca="1" ref="BE30" ca="1">INDIRECT("'"&amp;$A30&amp;"'!H$16")</f>
        <v>7560</v>
      </c>
      <c r="BF30" s="524">
        <f t="shared" ca="1" si="1"/>
        <v>7382.1898898796708</v>
      </c>
      <c r="BG30" s="524">
        <f t="array" aca="1" ref="BG30" ca="1">INDIRECT("'"&amp;$A30&amp;"'!I$16")</f>
        <v>0</v>
      </c>
      <c r="BH30" s="75"/>
      <c r="BI30" s="76">
        <f t="array" aca="1" ref="BI30" ca="1">INDIRECT("'"&amp;$A30&amp;"'!J$15")</f>
        <v>0</v>
      </c>
      <c r="BJ30" s="77">
        <f t="array" aca="1" ref="BJ30" ca="1">INDIRECT("'"&amp;$A30&amp;"'!K$15")</f>
        <v>0</v>
      </c>
      <c r="BK30" s="17"/>
      <c r="BL30" s="78">
        <f t="shared" ca="1" si="2"/>
        <v>7382.1898898796708</v>
      </c>
      <c r="BM30" s="79">
        <f t="shared" ca="1" si="3"/>
        <v>164.04866421954824</v>
      </c>
      <c r="BN30" s="525">
        <f t="shared" ca="1" si="4"/>
        <v>0.53906947820329598</v>
      </c>
      <c r="BO30" s="80">
        <f t="shared" ca="1" si="6"/>
        <v>0</v>
      </c>
    </row>
    <row r="31" spans="1:67" ht="14.25" customHeight="1">
      <c r="A31" s="72" t="s">
        <v>171</v>
      </c>
      <c r="B31" s="81">
        <v>6</v>
      </c>
      <c r="C31" s="518">
        <f t="array" aca="1" ref="C31" ca="1">INDIRECT("'"&amp;A31&amp;"'!B$7")</f>
        <v>68</v>
      </c>
      <c r="D31" s="518" t="str">
        <f t="array" aca="1" ref="D31" ca="1">INDIRECT("'"&amp;A31&amp;"'!B$9")</f>
        <v>yes</v>
      </c>
      <c r="E31" s="73"/>
      <c r="F31" s="74">
        <f t="array" aca="1" ref="F31" ca="1">INDIRECT("'"&amp;A31&amp;"'!M$14")</f>
        <v>1000</v>
      </c>
      <c r="G31" s="74">
        <f t="array" aca="1" ref="G31" ca="1">INDIRECT("'"&amp;A31&amp;"'!M$15")</f>
        <v>0</v>
      </c>
      <c r="H31" s="74">
        <f t="array" aca="1" ref="H31" ca="1">INDIRECT("'"&amp;$A31&amp;"'!M$16")</f>
        <v>0</v>
      </c>
      <c r="I31" s="519"/>
      <c r="J31" s="74">
        <f t="array" aca="1" ref="J31" ca="1">INDIRECT("'"&amp;$A31&amp;"'!M$20")+I31</f>
        <v>1000</v>
      </c>
      <c r="K31" s="73"/>
      <c r="L31" s="520">
        <f t="array" aca="1" ref="L31" ca="1">INDIRECT("'"&amp;$A31&amp;"'!B$15")</f>
        <v>0</v>
      </c>
      <c r="M31" s="520">
        <f t="array" aca="1" ref="M31" ca="1">INDIRECT("'"&amp;$A31&amp;"'!C$15")</f>
        <v>0</v>
      </c>
      <c r="N31" s="520">
        <f t="array" aca="1" ref="N31" ca="1">INDIRECT("'"&amp;$A31&amp;"'!B$17")</f>
        <v>0</v>
      </c>
      <c r="O31" s="520">
        <f t="array" aca="1" ref="O31" ca="1">INDIRECT("'"&amp;$A31&amp;"'!C$17")</f>
        <v>0</v>
      </c>
      <c r="P31" s="520">
        <f t="array" aca="1" ref="P31" ca="1">INDIRECT("'"&amp;A31&amp;"'!B$16")</f>
        <v>0</v>
      </c>
      <c r="Q31" s="520">
        <f t="array" aca="1" ref="Q31" ca="1">INDIRECT("'"&amp;A31&amp;"'!C$16")</f>
        <v>0</v>
      </c>
      <c r="R31" s="520">
        <f t="array" aca="1" ref="R31" ca="1">INDIRECT("'"&amp;A31&amp;"'!B$19")+INDIRECT("'"&amp;A31&amp;"'!C$19")</f>
        <v>0</v>
      </c>
      <c r="S31" s="520">
        <f t="array" aca="1" ref="S31" ca="1">INDIRECT("'"&amp;A31&amp;"'!B$18")+INDIRECT("'"&amp;A31&amp;"'!C$18")</f>
        <v>0</v>
      </c>
      <c r="T31" s="73"/>
      <c r="U31" s="521">
        <f ca="1">L31*Constants!$B$6</f>
        <v>0</v>
      </c>
      <c r="V31" s="521">
        <f ca="1">M31*Constants!$B$6</f>
        <v>0</v>
      </c>
      <c r="W31" s="521">
        <f t="array" aca="1" ref="W31" ca="1">INDIRECT("'"&amp;$A31&amp;"'!B$20")</f>
        <v>0</v>
      </c>
      <c r="X31" s="521">
        <f t="array" aca="1" ref="X31" ca="1">INDIRECT("'"&amp;$A31&amp;"'!C$20")</f>
        <v>0</v>
      </c>
      <c r="Y31" s="521">
        <f ca="1">P31*Constants!$B$8</f>
        <v>0</v>
      </c>
      <c r="Z31" s="521">
        <f ca="1">Q31*Constants!$B$8</f>
        <v>0</v>
      </c>
      <c r="AA31" s="521">
        <f t="array" aca="1" ref="AA31" ca="1">INDIRECT("'"&amp;A31&amp;"'!B$21")+INDIRECT("'"&amp;A31&amp;"'!C$21")</f>
        <v>0</v>
      </c>
      <c r="AB31" s="520">
        <f ca="1">ROUND(S31/Constants!$B$21,0)</f>
        <v>0</v>
      </c>
      <c r="AC31" s="73"/>
      <c r="AD31" s="520">
        <f t="array" aca="1" ref="AD31" ca="1">INDIRECT("'"&amp;A31&amp;"'!E15")</f>
        <v>0</v>
      </c>
      <c r="AE31" s="520">
        <f t="array" aca="1" ref="AE31" ca="1">INDIRECT("'"&amp;A31&amp;"'!D15")</f>
        <v>154.79999999999998</v>
      </c>
      <c r="AF31" s="520">
        <f t="array" aca="1" ref="AF31" ca="1">INDIRECT("'"&amp;A31&amp;"'!E17")</f>
        <v>0</v>
      </c>
      <c r="AG31" s="520">
        <f t="array" aca="1" ref="AG31" ca="1">INDIRECT("'"&amp;A31&amp;"'!D17")</f>
        <v>0</v>
      </c>
      <c r="AH31" s="520">
        <f t="array" aca="1" ref="AH31" ca="1">INDIRECT("'"&amp;A31&amp;"'!E$16")</f>
        <v>0</v>
      </c>
      <c r="AI31" s="520">
        <f t="array" aca="1" ref="AI31" ca="1">INDIRECT("'"&amp;A31&amp;"'!D$16")</f>
        <v>0</v>
      </c>
      <c r="AJ31" s="520">
        <f t="array" aca="1" ref="AJ31" ca="1">INDIRECT("'"&amp;A31&amp;"'!E$19")</f>
        <v>0</v>
      </c>
      <c r="AK31" s="520">
        <f t="array" aca="1" ref="AK31" ca="1">INDIRECT("'"&amp;A31&amp;"'!D$19")</f>
        <v>0</v>
      </c>
      <c r="AL31" s="520">
        <f t="shared" ca="1" si="0"/>
        <v>0</v>
      </c>
      <c r="AM31" s="520">
        <f t="array" aca="1" ref="AM31" ca="1">INDIRECT("'"&amp;A31&amp;"'!D$18")+INDIRECT("'"&amp;A31&amp;"'!E$18")</f>
        <v>193.5</v>
      </c>
      <c r="AN31" s="73"/>
      <c r="AO31" s="521">
        <f ca="1">AD31*Constants!$B$6</f>
        <v>0</v>
      </c>
      <c r="AP31" s="521">
        <f ca="1">AE31*Constants!$B$6</f>
        <v>7739.9999999999991</v>
      </c>
      <c r="AQ31" s="521">
        <f t="array" aca="1" ref="AQ31" ca="1">INDIRECT("'"&amp;$A31&amp;"'!E$20")</f>
        <v>0</v>
      </c>
      <c r="AR31" s="521">
        <f t="array" aca="1" ref="AR31" ca="1">INDIRECT("'"&amp;$A31&amp;"'!D$20")</f>
        <v>0</v>
      </c>
      <c r="AS31" s="521">
        <f ca="1">AH31*Constants!$B$8</f>
        <v>0</v>
      </c>
      <c r="AT31" s="521">
        <f ca="1">AI31*Constants!$B$8</f>
        <v>0</v>
      </c>
      <c r="AU31" s="521">
        <f t="array" aca="1" ref="AU31" ca="1">INDIRECT("'"&amp;A31&amp;"'!E$21")</f>
        <v>0</v>
      </c>
      <c r="AV31" s="521">
        <f t="array" aca="1" ref="AV31" ca="1">INDIRECT("'"&amp;A31&amp;"'!D$21")</f>
        <v>0</v>
      </c>
      <c r="AW31" s="521">
        <f t="array" aca="1" ref="AW31" ca="1">INDIRECT("'"&amp;$A31&amp;"'!F$22")</f>
        <v>0</v>
      </c>
      <c r="AX31" s="521">
        <f t="array" aca="1" ref="AX31" ca="1">INDIRECT("'"&amp;$A31&amp;"'!E$23")</f>
        <v>855</v>
      </c>
      <c r="AY31" s="520">
        <f ca="1">ROUND(AM31/Constants!$B$21,0)</f>
        <v>3</v>
      </c>
      <c r="AZ31" s="522">
        <f>'Student Trainers'!H31</f>
        <v>0</v>
      </c>
      <c r="BA31" s="75"/>
      <c r="BB31" s="523">
        <f t="array" aca="1" ref="BB31" ca="1">INDIRECT("'"&amp;$A31&amp;"'!H$15")</f>
        <v>210</v>
      </c>
      <c r="BC31" s="523">
        <f t="array" aca="1" ref="BC31" ca="1">INDIRECT("'"&amp;$A31&amp;"'!I$15")</f>
        <v>0</v>
      </c>
      <c r="BD31" s="75"/>
      <c r="BE31" s="524">
        <f t="array" aca="1" ref="BE31" ca="1">INDIRECT("'"&amp;$A31&amp;"'!H$16")</f>
        <v>10500</v>
      </c>
      <c r="BF31" s="524">
        <f t="shared" ca="1" si="1"/>
        <v>10253.041513721766</v>
      </c>
      <c r="BG31" s="524">
        <f t="array" aca="1" ref="BG31" ca="1">INDIRECT("'"&amp;$A31&amp;"'!I$16")</f>
        <v>0</v>
      </c>
      <c r="BH31" s="75"/>
      <c r="BI31" s="76">
        <f t="array" aca="1" ref="BI31" ca="1">INDIRECT("'"&amp;$A31&amp;"'!J$15")</f>
        <v>0</v>
      </c>
      <c r="BJ31" s="77">
        <f t="array" aca="1" ref="BJ31" ca="1">INDIRECT("'"&amp;$A31&amp;"'!K$15")</f>
        <v>0</v>
      </c>
      <c r="BK31" s="17"/>
      <c r="BL31" s="78">
        <f t="shared" ca="1" si="2"/>
        <v>17848.041513721764</v>
      </c>
      <c r="BM31" s="79">
        <f t="shared" ca="1" si="3"/>
        <v>262.47119873120243</v>
      </c>
      <c r="BN31" s="525">
        <f t="shared" ca="1" si="4"/>
        <v>0.86248926692914052</v>
      </c>
      <c r="BO31" s="80">
        <f t="shared" ca="1" si="6"/>
        <v>0</v>
      </c>
    </row>
    <row r="32" spans="1:67" ht="14.25" customHeight="1">
      <c r="A32" s="72" t="s">
        <v>172</v>
      </c>
      <c r="B32" s="81">
        <v>3</v>
      </c>
      <c r="C32" s="518">
        <f t="array" aca="1" ref="C32" ca="1">INDIRECT("'"&amp;A32&amp;"'!B$7")</f>
        <v>25</v>
      </c>
      <c r="D32" s="518" t="str">
        <f t="array" aca="1" ref="D32" ca="1">INDIRECT("'"&amp;A32&amp;"'!B$9")</f>
        <v>yes</v>
      </c>
      <c r="E32" s="73"/>
      <c r="F32" s="74">
        <f t="array" aca="1" ref="F32" ca="1">INDIRECT("'"&amp;A32&amp;"'!M$14")</f>
        <v>1333.3333333333333</v>
      </c>
      <c r="G32" s="74">
        <f t="array" aca="1" ref="G32" ca="1">INDIRECT("'"&amp;A32&amp;"'!M$15")</f>
        <v>0</v>
      </c>
      <c r="H32" s="74">
        <f t="array" aca="1" ref="H32" ca="1">INDIRECT("'"&amp;$A32&amp;"'!M$16")</f>
        <v>240.29999999999998</v>
      </c>
      <c r="I32" s="519"/>
      <c r="J32" s="74">
        <f t="array" aca="1" ref="J32" ca="1">INDIRECT("'"&amp;$A32&amp;"'!M$20")+I32</f>
        <v>1573.6333333333332</v>
      </c>
      <c r="K32" s="73"/>
      <c r="L32" s="520">
        <f t="array" aca="1" ref="L32" ca="1">INDIRECT("'"&amp;$A32&amp;"'!B$15")</f>
        <v>192</v>
      </c>
      <c r="M32" s="520">
        <f t="array" aca="1" ref="M32" ca="1">INDIRECT("'"&amp;$A32&amp;"'!C$15")</f>
        <v>0</v>
      </c>
      <c r="N32" s="520">
        <f t="array" aca="1" ref="N32" ca="1">INDIRECT("'"&amp;$A32&amp;"'!B$17")</f>
        <v>0</v>
      </c>
      <c r="O32" s="520">
        <f t="array" aca="1" ref="O32" ca="1">INDIRECT("'"&amp;$A32&amp;"'!C$17")</f>
        <v>0</v>
      </c>
      <c r="P32" s="520">
        <f t="array" aca="1" ref="P32" ca="1">INDIRECT("'"&amp;A32&amp;"'!B$16")</f>
        <v>0</v>
      </c>
      <c r="Q32" s="520">
        <f t="array" aca="1" ref="Q32" ca="1">INDIRECT("'"&amp;A32&amp;"'!C$16")</f>
        <v>0</v>
      </c>
      <c r="R32" s="520">
        <f t="array" aca="1" ref="R32" ca="1">INDIRECT("'"&amp;A32&amp;"'!B$19")+INDIRECT("'"&amp;A32&amp;"'!C$19")</f>
        <v>0</v>
      </c>
      <c r="S32" s="520">
        <f t="array" aca="1" ref="S32" ca="1">INDIRECT("'"&amp;A32&amp;"'!B$18")+INDIRECT("'"&amp;A32&amp;"'!C$18")</f>
        <v>0</v>
      </c>
      <c r="T32" s="73"/>
      <c r="U32" s="521">
        <f ca="1">L32*Constants!$B$6</f>
        <v>9600</v>
      </c>
      <c r="V32" s="521">
        <f ca="1">M32*Constants!$B$6</f>
        <v>0</v>
      </c>
      <c r="W32" s="521">
        <f t="array" aca="1" ref="W32" ca="1">INDIRECT("'"&amp;$A32&amp;"'!B$20")</f>
        <v>0</v>
      </c>
      <c r="X32" s="521">
        <f t="array" aca="1" ref="X32" ca="1">INDIRECT("'"&amp;$A32&amp;"'!C$20")</f>
        <v>0</v>
      </c>
      <c r="Y32" s="521">
        <f ca="1">P32*Constants!$B$8</f>
        <v>0</v>
      </c>
      <c r="Z32" s="521">
        <f ca="1">Q32*Constants!$B$8</f>
        <v>0</v>
      </c>
      <c r="AA32" s="521">
        <f t="array" aca="1" ref="AA32" ca="1">INDIRECT("'"&amp;A32&amp;"'!B$21")+INDIRECT("'"&amp;A32&amp;"'!C$21")</f>
        <v>0</v>
      </c>
      <c r="AB32" s="520">
        <f ca="1">ROUND(S32/Constants!$B$21,0)</f>
        <v>0</v>
      </c>
      <c r="AC32" s="73"/>
      <c r="AD32" s="520">
        <f t="array" aca="1" ref="AD32" ca="1">INDIRECT("'"&amp;A32&amp;"'!E15")</f>
        <v>0</v>
      </c>
      <c r="AE32" s="520">
        <f t="array" aca="1" ref="AE32" ca="1">INDIRECT("'"&amp;A32&amp;"'!D15")</f>
        <v>0</v>
      </c>
      <c r="AF32" s="520">
        <f t="array" aca="1" ref="AF32" ca="1">INDIRECT("'"&amp;A32&amp;"'!E17")</f>
        <v>0</v>
      </c>
      <c r="AG32" s="520">
        <f t="array" aca="1" ref="AG32" ca="1">INDIRECT("'"&amp;A32&amp;"'!D17")</f>
        <v>0</v>
      </c>
      <c r="AH32" s="520">
        <f t="array" aca="1" ref="AH32" ca="1">INDIRECT("'"&amp;A32&amp;"'!E$16")</f>
        <v>0</v>
      </c>
      <c r="AI32" s="520">
        <f t="array" aca="1" ref="AI32" ca="1">INDIRECT("'"&amp;A32&amp;"'!D$16")</f>
        <v>0</v>
      </c>
      <c r="AJ32" s="520">
        <f t="array" aca="1" ref="AJ32" ca="1">INDIRECT("'"&amp;A32&amp;"'!E$19")</f>
        <v>0</v>
      </c>
      <c r="AK32" s="520">
        <f t="array" aca="1" ref="AK32" ca="1">INDIRECT("'"&amp;A32&amp;"'!D$19")</f>
        <v>0</v>
      </c>
      <c r="AL32" s="520">
        <f t="shared" ca="1" si="0"/>
        <v>0</v>
      </c>
      <c r="AM32" s="520">
        <f t="array" aca="1" ref="AM32" ca="1">INDIRECT("'"&amp;A32&amp;"'!D$18")+INDIRECT("'"&amp;A32&amp;"'!E$18")</f>
        <v>0</v>
      </c>
      <c r="AN32" s="73"/>
      <c r="AO32" s="521">
        <f ca="1">AD32*Constants!$B$6</f>
        <v>0</v>
      </c>
      <c r="AP32" s="521">
        <f ca="1">AE32*Constants!$B$6</f>
        <v>0</v>
      </c>
      <c r="AQ32" s="521">
        <f t="array" aca="1" ref="AQ32" ca="1">INDIRECT("'"&amp;$A32&amp;"'!E$20")</f>
        <v>0</v>
      </c>
      <c r="AR32" s="521">
        <f t="array" aca="1" ref="AR32" ca="1">INDIRECT("'"&amp;$A32&amp;"'!D$20")</f>
        <v>0</v>
      </c>
      <c r="AS32" s="521">
        <f ca="1">AH32*Constants!$B$8</f>
        <v>0</v>
      </c>
      <c r="AT32" s="521">
        <f ca="1">AI32*Constants!$B$8</f>
        <v>0</v>
      </c>
      <c r="AU32" s="521">
        <f t="array" aca="1" ref="AU32" ca="1">INDIRECT("'"&amp;A32&amp;"'!E$21")</f>
        <v>0</v>
      </c>
      <c r="AV32" s="521">
        <f t="array" aca="1" ref="AV32" ca="1">INDIRECT("'"&amp;A32&amp;"'!D$21")</f>
        <v>0</v>
      </c>
      <c r="AW32" s="521">
        <f t="array" aca="1" ref="AW32" ca="1">INDIRECT("'"&amp;$A32&amp;"'!F$22")</f>
        <v>0</v>
      </c>
      <c r="AX32" s="521">
        <f t="array" aca="1" ref="AX32" ca="1">INDIRECT("'"&amp;$A32&amp;"'!E$23")</f>
        <v>0</v>
      </c>
      <c r="AY32" s="520">
        <f ca="1">ROUND(AM32/Constants!$B$21,0)</f>
        <v>0</v>
      </c>
      <c r="AZ32" s="522">
        <f>'Student Trainers'!H32</f>
        <v>0</v>
      </c>
      <c r="BA32" s="75"/>
      <c r="BB32" s="523">
        <f t="array" aca="1" ref="BB32" ca="1">INDIRECT("'"&amp;$A32&amp;"'!H$15")</f>
        <v>168</v>
      </c>
      <c r="BC32" s="523">
        <f t="array" aca="1" ref="BC32" ca="1">INDIRECT("'"&amp;$A32&amp;"'!I$15")</f>
        <v>0</v>
      </c>
      <c r="BD32" s="75"/>
      <c r="BE32" s="524">
        <f t="array" aca="1" ref="BE32" ca="1">INDIRECT("'"&amp;$A32&amp;"'!H$16")</f>
        <v>5880</v>
      </c>
      <c r="BF32" s="524">
        <f t="shared" ca="1" si="1"/>
        <v>5741.7032476841887</v>
      </c>
      <c r="BG32" s="524">
        <f t="array" aca="1" ref="BG32" ca="1">INDIRECT("'"&amp;$A32&amp;"'!I$16")</f>
        <v>0</v>
      </c>
      <c r="BH32" s="75"/>
      <c r="BI32" s="76">
        <f t="array" aca="1" ref="BI32" ca="1">INDIRECT("'"&amp;$A32&amp;"'!J$15")</f>
        <v>240.29999999999998</v>
      </c>
      <c r="BJ32" s="77">
        <f t="array" aca="1" ref="BJ32" ca="1">INDIRECT("'"&amp;$A32&amp;"'!K$15")</f>
        <v>0</v>
      </c>
      <c r="BK32" s="17"/>
      <c r="BL32" s="78">
        <f t="shared" ca="1" si="2"/>
        <v>14008.369914350855</v>
      </c>
      <c r="BM32" s="79">
        <f t="shared" ca="1" si="3"/>
        <v>560.33479657403416</v>
      </c>
      <c r="BN32" s="525">
        <f t="shared" ca="1" si="4"/>
        <v>1.8412791585066794</v>
      </c>
      <c r="BO32" s="80">
        <f t="shared" ca="1" si="6"/>
        <v>314.05000129565633</v>
      </c>
    </row>
    <row r="33" spans="1:67" ht="14.25" customHeight="1">
      <c r="A33" s="72" t="s">
        <v>173</v>
      </c>
      <c r="B33" s="81">
        <v>6</v>
      </c>
      <c r="C33" s="518">
        <f t="array" aca="1" ref="C33" ca="1">INDIRECT("'"&amp;A33&amp;"'!B$7")</f>
        <v>137</v>
      </c>
      <c r="D33" s="518" t="str">
        <f t="array" aca="1" ref="D33" ca="1">INDIRECT("'"&amp;A33&amp;"'!B$9")</f>
        <v>yes</v>
      </c>
      <c r="E33" s="73"/>
      <c r="F33" s="74">
        <f t="array" aca="1" ref="F33" ca="1">INDIRECT("'"&amp;A33&amp;"'!M$14")</f>
        <v>666.66666666666663</v>
      </c>
      <c r="G33" s="74">
        <f t="array" aca="1" ref="G33" ca="1">INDIRECT("'"&amp;A33&amp;"'!M$15")</f>
        <v>0</v>
      </c>
      <c r="H33" s="74">
        <f t="array" aca="1" ref="H33" ca="1">INDIRECT("'"&amp;$A33&amp;"'!M$16")</f>
        <v>2815.6902267979071</v>
      </c>
      <c r="I33" s="519"/>
      <c r="J33" s="74">
        <f t="array" aca="1" ref="J33" ca="1">INDIRECT("'"&amp;$A33&amp;"'!M$20")+I33</f>
        <v>3482.3568934645737</v>
      </c>
      <c r="K33" s="73"/>
      <c r="L33" s="520">
        <f t="array" aca="1" ref="L33" ca="1">INDIRECT("'"&amp;$A33&amp;"'!B$15")</f>
        <v>0</v>
      </c>
      <c r="M33" s="520">
        <f t="array" aca="1" ref="M33" ca="1">INDIRECT("'"&amp;$A33&amp;"'!C$15")</f>
        <v>0</v>
      </c>
      <c r="N33" s="520">
        <f t="array" aca="1" ref="N33" ca="1">INDIRECT("'"&amp;$A33&amp;"'!B$17")</f>
        <v>96</v>
      </c>
      <c r="O33" s="520">
        <f t="array" aca="1" ref="O33" ca="1">INDIRECT("'"&amp;$A33&amp;"'!C$17")</f>
        <v>0</v>
      </c>
      <c r="P33" s="520">
        <f t="array" aca="1" ref="P33" ca="1">INDIRECT("'"&amp;A33&amp;"'!B$16")</f>
        <v>0</v>
      </c>
      <c r="Q33" s="520">
        <f t="array" aca="1" ref="Q33" ca="1">INDIRECT("'"&amp;A33&amp;"'!C$16")</f>
        <v>0</v>
      </c>
      <c r="R33" s="520">
        <f t="array" aca="1" ref="R33" ca="1">INDIRECT("'"&amp;A33&amp;"'!B$19")+INDIRECT("'"&amp;A33&amp;"'!C$19")</f>
        <v>0</v>
      </c>
      <c r="S33" s="520">
        <f t="array" aca="1" ref="S33" ca="1">INDIRECT("'"&amp;A33&amp;"'!B$18")+INDIRECT("'"&amp;A33&amp;"'!C$18")</f>
        <v>0</v>
      </c>
      <c r="T33" s="73"/>
      <c r="U33" s="521">
        <f ca="1">L33*Constants!$B$6</f>
        <v>0</v>
      </c>
      <c r="V33" s="521">
        <f ca="1">M33*Constants!$B$6</f>
        <v>0</v>
      </c>
      <c r="W33" s="521">
        <f t="array" aca="1" ref="W33" ca="1">INDIRECT("'"&amp;$A33&amp;"'!B$20")</f>
        <v>4800</v>
      </c>
      <c r="X33" s="521">
        <f t="array" aca="1" ref="X33" ca="1">INDIRECT("'"&amp;$A33&amp;"'!C$20")</f>
        <v>0</v>
      </c>
      <c r="Y33" s="521">
        <f ca="1">P33*Constants!$B$8</f>
        <v>0</v>
      </c>
      <c r="Z33" s="521">
        <f ca="1">Q33*Constants!$B$8</f>
        <v>0</v>
      </c>
      <c r="AA33" s="521">
        <f t="array" aca="1" ref="AA33" ca="1">INDIRECT("'"&amp;A33&amp;"'!B$21")+INDIRECT("'"&amp;A33&amp;"'!C$21")</f>
        <v>0</v>
      </c>
      <c r="AB33" s="520">
        <f ca="1">ROUND(S33/Constants!$B$21,0)</f>
        <v>0</v>
      </c>
      <c r="AC33" s="73"/>
      <c r="AD33" s="520">
        <f t="array" aca="1" ref="AD33" ca="1">INDIRECT("'"&amp;A33&amp;"'!E15")</f>
        <v>0</v>
      </c>
      <c r="AE33" s="520">
        <f t="array" aca="1" ref="AE33" ca="1">INDIRECT("'"&amp;A33&amp;"'!D15")</f>
        <v>0</v>
      </c>
      <c r="AF33" s="520">
        <f t="array" aca="1" ref="AF33" ca="1">INDIRECT("'"&amp;A33&amp;"'!E17")</f>
        <v>0</v>
      </c>
      <c r="AG33" s="520">
        <f t="array" aca="1" ref="AG33" ca="1">INDIRECT("'"&amp;A33&amp;"'!D17")</f>
        <v>0</v>
      </c>
      <c r="AH33" s="520">
        <f t="array" aca="1" ref="AH33" ca="1">INDIRECT("'"&amp;A33&amp;"'!E$16")</f>
        <v>0</v>
      </c>
      <c r="AI33" s="520">
        <f t="array" aca="1" ref="AI33" ca="1">INDIRECT("'"&amp;A33&amp;"'!D$16")</f>
        <v>906</v>
      </c>
      <c r="AJ33" s="520">
        <f t="array" aca="1" ref="AJ33" ca="1">INDIRECT("'"&amp;A33&amp;"'!E$19")</f>
        <v>0</v>
      </c>
      <c r="AK33" s="520">
        <f t="array" aca="1" ref="AK33" ca="1">INDIRECT("'"&amp;A33&amp;"'!D$19")</f>
        <v>0</v>
      </c>
      <c r="AL33" s="520">
        <f t="shared" ca="1" si="0"/>
        <v>0</v>
      </c>
      <c r="AM33" s="520">
        <f t="array" aca="1" ref="AM33" ca="1">INDIRECT("'"&amp;A33&amp;"'!D$18")+INDIRECT("'"&amp;A33&amp;"'!E$18")</f>
        <v>884.40000000000009</v>
      </c>
      <c r="AN33" s="73"/>
      <c r="AO33" s="521">
        <f ca="1">AD33*Constants!$B$6</f>
        <v>0</v>
      </c>
      <c r="AP33" s="521">
        <f ca="1">AE33*Constants!$B$6</f>
        <v>0</v>
      </c>
      <c r="AQ33" s="521">
        <f t="array" aca="1" ref="AQ33" ca="1">INDIRECT("'"&amp;$A33&amp;"'!E$20")</f>
        <v>0</v>
      </c>
      <c r="AR33" s="521">
        <f t="array" aca="1" ref="AR33" ca="1">INDIRECT("'"&amp;$A33&amp;"'!D$20")</f>
        <v>0</v>
      </c>
      <c r="AS33" s="521">
        <f ca="1">AH33*Constants!$B$8</f>
        <v>0</v>
      </c>
      <c r="AT33" s="521">
        <f ca="1">AI33*Constants!$B$8</f>
        <v>4530</v>
      </c>
      <c r="AU33" s="521">
        <f t="array" aca="1" ref="AU33" ca="1">INDIRECT("'"&amp;A33&amp;"'!E$21")</f>
        <v>0</v>
      </c>
      <c r="AV33" s="521">
        <f t="array" aca="1" ref="AV33" ca="1">INDIRECT("'"&amp;A33&amp;"'!D$21")</f>
        <v>0</v>
      </c>
      <c r="AW33" s="521">
        <f t="array" aca="1" ref="AW33" ca="1">INDIRECT("'"&amp;$A33&amp;"'!F$22")</f>
        <v>0</v>
      </c>
      <c r="AX33" s="521">
        <f t="array" aca="1" ref="AX33" ca="1">INDIRECT("'"&amp;$A33&amp;"'!E$23")</f>
        <v>0</v>
      </c>
      <c r="AY33" s="520">
        <f ca="1">ROUND(AM33/Constants!$B$21,0)</f>
        <v>15</v>
      </c>
      <c r="AZ33" s="522">
        <f>'Student Trainers'!H33</f>
        <v>1120</v>
      </c>
      <c r="BA33" s="75"/>
      <c r="BB33" s="523">
        <f t="array" aca="1" ref="BB33" ca="1">INDIRECT("'"&amp;$A33&amp;"'!H$15")</f>
        <v>769</v>
      </c>
      <c r="BC33" s="523">
        <f t="array" aca="1" ref="BC33" ca="1">INDIRECT("'"&amp;$A33&amp;"'!I$15")</f>
        <v>0</v>
      </c>
      <c r="BD33" s="75"/>
      <c r="BE33" s="524">
        <f t="array" aca="1" ref="BE33" ca="1">INDIRECT("'"&amp;$A33&amp;"'!H$16")</f>
        <v>20595</v>
      </c>
      <c r="BF33" s="524">
        <f t="shared" ca="1" si="1"/>
        <v>20110.60856905712</v>
      </c>
      <c r="BG33" s="524">
        <f t="array" aca="1" ref="BG33" ca="1">INDIRECT("'"&amp;$A33&amp;"'!I$16")</f>
        <v>0</v>
      </c>
      <c r="BH33" s="75"/>
      <c r="BI33" s="76">
        <f t="array" aca="1" ref="BI33" ca="1">INDIRECT("'"&amp;$A33&amp;"'!J$15")</f>
        <v>4875.53</v>
      </c>
      <c r="BJ33" s="77">
        <f t="array" aca="1" ref="BJ33" ca="1">INDIRECT("'"&amp;$A33&amp;"'!K$15")</f>
        <v>2059.8397732020926</v>
      </c>
      <c r="BK33" s="17"/>
      <c r="BL33" s="78">
        <f t="shared" ca="1" si="2"/>
        <v>31953.781675592545</v>
      </c>
      <c r="BM33" s="79">
        <f t="shared" ca="1" si="3"/>
        <v>233.23928230359522</v>
      </c>
      <c r="BN33" s="525">
        <f t="shared" ca="1" si="4"/>
        <v>0.76643219745844127</v>
      </c>
      <c r="BO33" s="80">
        <f t="shared" ca="1" si="6"/>
        <v>0</v>
      </c>
    </row>
    <row r="34" spans="1:67" ht="14.25" customHeight="1">
      <c r="A34" s="72" t="s">
        <v>174</v>
      </c>
      <c r="B34" s="81">
        <v>4</v>
      </c>
      <c r="C34" s="518">
        <f t="array" aca="1" ref="C34" ca="1">INDIRECT("'"&amp;A34&amp;"'!B$7")</f>
        <v>39</v>
      </c>
      <c r="D34" s="518" t="str">
        <f t="array" aca="1" ref="D34" ca="1">INDIRECT("'"&amp;A34&amp;"'!B$9")</f>
        <v>yes</v>
      </c>
      <c r="E34" s="73"/>
      <c r="F34" s="74">
        <f t="array" aca="1" ref="F34" ca="1">INDIRECT("'"&amp;A34&amp;"'!M$14")</f>
        <v>0</v>
      </c>
      <c r="G34" s="74">
        <f t="array" aca="1" ref="G34" ca="1">INDIRECT("'"&amp;A34&amp;"'!M$15")</f>
        <v>0</v>
      </c>
      <c r="H34" s="74">
        <f t="array" aca="1" ref="H34" ca="1">INDIRECT("'"&amp;$A34&amp;"'!M$16")</f>
        <v>133.33333333333334</v>
      </c>
      <c r="I34" s="519"/>
      <c r="J34" s="74">
        <f t="array" aca="1" ref="J34" ca="1">INDIRECT("'"&amp;$A34&amp;"'!M$20")+I34</f>
        <v>133.33333333333334</v>
      </c>
      <c r="K34" s="73"/>
      <c r="L34" s="520">
        <f t="array" aca="1" ref="L34" ca="1">INDIRECT("'"&amp;$A34&amp;"'!B$15")</f>
        <v>0</v>
      </c>
      <c r="M34" s="520">
        <f t="array" aca="1" ref="M34" ca="1">INDIRECT("'"&amp;$A34&amp;"'!C$15")</f>
        <v>0</v>
      </c>
      <c r="N34" s="520">
        <f t="array" aca="1" ref="N34" ca="1">INDIRECT("'"&amp;$A34&amp;"'!B$17")</f>
        <v>0</v>
      </c>
      <c r="O34" s="520">
        <f t="array" aca="1" ref="O34" ca="1">INDIRECT("'"&amp;$A34&amp;"'!C$17")</f>
        <v>0</v>
      </c>
      <c r="P34" s="520">
        <f t="array" aca="1" ref="P34" ca="1">INDIRECT("'"&amp;A34&amp;"'!B$16")</f>
        <v>73.5</v>
      </c>
      <c r="Q34" s="520">
        <f t="array" aca="1" ref="Q34" ca="1">INDIRECT("'"&amp;A34&amp;"'!C$16")</f>
        <v>66</v>
      </c>
      <c r="R34" s="520">
        <f t="array" aca="1" ref="R34" ca="1">INDIRECT("'"&amp;A34&amp;"'!B$19")+INDIRECT("'"&amp;A34&amp;"'!C$19")</f>
        <v>0</v>
      </c>
      <c r="S34" s="520">
        <f t="array" aca="1" ref="S34" ca="1">INDIRECT("'"&amp;A34&amp;"'!B$18")+INDIRECT("'"&amp;A34&amp;"'!C$18")</f>
        <v>0</v>
      </c>
      <c r="T34" s="73"/>
      <c r="U34" s="521">
        <f ca="1">L34*Constants!$B$6</f>
        <v>0</v>
      </c>
      <c r="V34" s="521">
        <f ca="1">M34*Constants!$B$6</f>
        <v>0</v>
      </c>
      <c r="W34" s="521">
        <f t="array" aca="1" ref="W34" ca="1">INDIRECT("'"&amp;$A34&amp;"'!B$20")</f>
        <v>0</v>
      </c>
      <c r="X34" s="521">
        <f t="array" aca="1" ref="X34" ca="1">INDIRECT("'"&amp;$A34&amp;"'!C$20")</f>
        <v>0</v>
      </c>
      <c r="Y34" s="521">
        <f ca="1">P34*Constants!$B$8</f>
        <v>367.5</v>
      </c>
      <c r="Z34" s="521">
        <f ca="1">Q34*Constants!$B$8</f>
        <v>330</v>
      </c>
      <c r="AA34" s="521">
        <f t="array" aca="1" ref="AA34" ca="1">INDIRECT("'"&amp;A34&amp;"'!B$21")+INDIRECT("'"&amp;A34&amp;"'!C$21")</f>
        <v>0</v>
      </c>
      <c r="AB34" s="520">
        <f ca="1">ROUND(S34/Constants!$B$21,0)</f>
        <v>0</v>
      </c>
      <c r="AC34" s="73"/>
      <c r="AD34" s="520">
        <f t="array" aca="1" ref="AD34" ca="1">INDIRECT("'"&amp;A34&amp;"'!E15")</f>
        <v>0</v>
      </c>
      <c r="AE34" s="520">
        <f t="array" aca="1" ref="AE34" ca="1">INDIRECT("'"&amp;A34&amp;"'!D15")</f>
        <v>0</v>
      </c>
      <c r="AF34" s="520">
        <f t="array" aca="1" ref="AF34" ca="1">INDIRECT("'"&amp;A34&amp;"'!E17")</f>
        <v>0</v>
      </c>
      <c r="AG34" s="520">
        <f t="array" aca="1" ref="AG34" ca="1">INDIRECT("'"&amp;A34&amp;"'!D17")</f>
        <v>0</v>
      </c>
      <c r="AH34" s="520">
        <f t="array" aca="1" ref="AH34" ca="1">INDIRECT("'"&amp;A34&amp;"'!E$16")</f>
        <v>0</v>
      </c>
      <c r="AI34" s="520">
        <f t="array" aca="1" ref="AI34" ca="1">INDIRECT("'"&amp;A34&amp;"'!D$16")</f>
        <v>0</v>
      </c>
      <c r="AJ34" s="520">
        <f t="array" aca="1" ref="AJ34" ca="1">INDIRECT("'"&amp;A34&amp;"'!E$19")</f>
        <v>0</v>
      </c>
      <c r="AK34" s="520">
        <f t="array" aca="1" ref="AK34" ca="1">INDIRECT("'"&amp;A34&amp;"'!D$19")</f>
        <v>0</v>
      </c>
      <c r="AL34" s="520">
        <f t="shared" ca="1" si="0"/>
        <v>0</v>
      </c>
      <c r="AM34" s="520">
        <f t="array" aca="1" ref="AM34" ca="1">INDIRECT("'"&amp;A34&amp;"'!D$18")+INDIRECT("'"&amp;A34&amp;"'!E$18")</f>
        <v>0</v>
      </c>
      <c r="AN34" s="73"/>
      <c r="AO34" s="521">
        <f ca="1">AD34*Constants!$B$6</f>
        <v>0</v>
      </c>
      <c r="AP34" s="521">
        <f ca="1">AE34*Constants!$B$6</f>
        <v>0</v>
      </c>
      <c r="AQ34" s="521">
        <f t="array" aca="1" ref="AQ34" ca="1">INDIRECT("'"&amp;$A34&amp;"'!E$20")</f>
        <v>0</v>
      </c>
      <c r="AR34" s="521">
        <f t="array" aca="1" ref="AR34" ca="1">INDIRECT("'"&amp;$A34&amp;"'!D$20")</f>
        <v>0</v>
      </c>
      <c r="AS34" s="521">
        <f ca="1">AH34*Constants!$B$8</f>
        <v>0</v>
      </c>
      <c r="AT34" s="521">
        <f ca="1">AI34*Constants!$B$8</f>
        <v>0</v>
      </c>
      <c r="AU34" s="521">
        <f t="array" aca="1" ref="AU34" ca="1">INDIRECT("'"&amp;A34&amp;"'!E$21")</f>
        <v>0</v>
      </c>
      <c r="AV34" s="521">
        <f t="array" aca="1" ref="AV34" ca="1">INDIRECT("'"&amp;A34&amp;"'!D$21")</f>
        <v>0</v>
      </c>
      <c r="AW34" s="521">
        <f t="array" aca="1" ref="AW34" ca="1">INDIRECT("'"&amp;$A34&amp;"'!F$22")</f>
        <v>0</v>
      </c>
      <c r="AX34" s="521">
        <f t="array" aca="1" ref="AX34" ca="1">INDIRECT("'"&amp;$A34&amp;"'!E$23")</f>
        <v>0</v>
      </c>
      <c r="AY34" s="520">
        <f ca="1">ROUND(AM34/Constants!$B$21,0)</f>
        <v>0</v>
      </c>
      <c r="AZ34" s="522">
        <f>'Student Trainers'!H34</f>
        <v>0</v>
      </c>
      <c r="BA34" s="75"/>
      <c r="BB34" s="523">
        <f t="array" aca="1" ref="BB34" ca="1">INDIRECT("'"&amp;$A34&amp;"'!H$15")</f>
        <v>162</v>
      </c>
      <c r="BC34" s="523">
        <f t="array" aca="1" ref="BC34" ca="1">INDIRECT("'"&amp;$A34&amp;"'!I$15")</f>
        <v>0</v>
      </c>
      <c r="BD34" s="75"/>
      <c r="BE34" s="524">
        <f t="array" aca="1" ref="BE34" ca="1">INDIRECT("'"&amp;$A34&amp;"'!H$16")</f>
        <v>9720</v>
      </c>
      <c r="BF34" s="524">
        <f t="shared" ca="1" si="1"/>
        <v>9491.3870012738626</v>
      </c>
      <c r="BG34" s="524">
        <f t="array" aca="1" ref="BG34" ca="1">INDIRECT("'"&amp;$A34&amp;"'!I$16")</f>
        <v>0</v>
      </c>
      <c r="BH34" s="75"/>
      <c r="BI34" s="76">
        <f t="array" aca="1" ref="BI34" ca="1">INDIRECT("'"&amp;$A34&amp;"'!J$15")</f>
        <v>133.33333333333334</v>
      </c>
      <c r="BJ34" s="77">
        <f t="array" aca="1" ref="BJ34" ca="1">INDIRECT("'"&amp;$A34&amp;"'!K$15")</f>
        <v>0</v>
      </c>
      <c r="BK34" s="17"/>
      <c r="BL34" s="78">
        <f t="shared" ca="1" si="2"/>
        <v>10188.887001273863</v>
      </c>
      <c r="BM34" s="79">
        <f t="shared" ca="1" si="3"/>
        <v>261.25351285317595</v>
      </c>
      <c r="BN34" s="525">
        <f t="shared" ca="1" si="4"/>
        <v>0.85848790980742229</v>
      </c>
      <c r="BO34" s="80">
        <f t="shared" ca="1" si="6"/>
        <v>0</v>
      </c>
    </row>
    <row r="35" spans="1:67" ht="14.25" customHeight="1">
      <c r="A35" s="72" t="s">
        <v>175</v>
      </c>
      <c r="B35" s="82">
        <v>2</v>
      </c>
      <c r="C35" s="518">
        <f t="array" aca="1" ref="C35" ca="1">INDIRECT("'"&amp;A35&amp;"'!B$7")</f>
        <v>249</v>
      </c>
      <c r="D35" s="518" t="str">
        <f t="array" aca="1" ref="D35" ca="1">INDIRECT("'"&amp;A35&amp;"'!B$9")</f>
        <v>yes</v>
      </c>
      <c r="E35" s="73"/>
      <c r="F35" s="74">
        <f t="array" aca="1" ref="F35" ca="1">INDIRECT("'"&amp;A35&amp;"'!M$14")</f>
        <v>5000</v>
      </c>
      <c r="G35" s="74">
        <f t="array" aca="1" ref="G35" ca="1">INDIRECT("'"&amp;A35&amp;"'!M$15")</f>
        <v>0</v>
      </c>
      <c r="H35" s="74">
        <f t="array" aca="1" ref="H35" ca="1">INDIRECT("'"&amp;$A35&amp;"'!M$16")</f>
        <v>0</v>
      </c>
      <c r="I35" s="519"/>
      <c r="J35" s="74">
        <f t="array" aca="1" ref="J35" ca="1">INDIRECT("'"&amp;$A35&amp;"'!M$20")+I35</f>
        <v>5000</v>
      </c>
      <c r="K35" s="73"/>
      <c r="L35" s="520">
        <f t="array" aca="1" ref="L35" ca="1">INDIRECT("'"&amp;$A35&amp;"'!B$15")</f>
        <v>378</v>
      </c>
      <c r="M35" s="520">
        <f t="array" aca="1" ref="M35" ca="1">INDIRECT("'"&amp;$A35&amp;"'!C$15")</f>
        <v>180</v>
      </c>
      <c r="N35" s="520">
        <f t="array" aca="1" ref="N35" ca="1">INDIRECT("'"&amp;$A35&amp;"'!B$17")</f>
        <v>151.19999999999999</v>
      </c>
      <c r="O35" s="520">
        <f t="array" aca="1" ref="O35" ca="1">INDIRECT("'"&amp;$A35&amp;"'!C$17")</f>
        <v>66</v>
      </c>
      <c r="P35" s="520">
        <f t="array" aca="1" ref="P35" ca="1">INDIRECT("'"&amp;A35&amp;"'!B$16")</f>
        <v>0</v>
      </c>
      <c r="Q35" s="520">
        <f t="array" aca="1" ref="Q35" ca="1">INDIRECT("'"&amp;A35&amp;"'!C$16")</f>
        <v>0</v>
      </c>
      <c r="R35" s="520">
        <f t="array" aca="1" ref="R35" ca="1">INDIRECT("'"&amp;A35&amp;"'!B$19")+INDIRECT("'"&amp;A35&amp;"'!C$19")</f>
        <v>0</v>
      </c>
      <c r="S35" s="520">
        <f t="array" aca="1" ref="S35" ca="1">INDIRECT("'"&amp;A35&amp;"'!B$18")+INDIRECT("'"&amp;A35&amp;"'!C$18")</f>
        <v>63</v>
      </c>
      <c r="T35" s="73"/>
      <c r="U35" s="521">
        <f ca="1">L35*Constants!$B$6</f>
        <v>18900</v>
      </c>
      <c r="V35" s="521">
        <f ca="1">M35*Constants!$B$6</f>
        <v>9000</v>
      </c>
      <c r="W35" s="521">
        <f t="array" aca="1" ref="W35" ca="1">INDIRECT("'"&amp;$A35&amp;"'!B$20")</f>
        <v>6220.3680000000004</v>
      </c>
      <c r="X35" s="521">
        <f t="array" aca="1" ref="X35" ca="1">INDIRECT("'"&amp;$A35&amp;"'!C$20")</f>
        <v>2715.2400000000002</v>
      </c>
      <c r="Y35" s="521">
        <f ca="1">P35*Constants!$B$8</f>
        <v>0</v>
      </c>
      <c r="Z35" s="521">
        <f ca="1">Q35*Constants!$B$8</f>
        <v>0</v>
      </c>
      <c r="AA35" s="521">
        <f t="array" aca="1" ref="AA35" ca="1">INDIRECT("'"&amp;A35&amp;"'!B$21")+INDIRECT("'"&amp;A35&amp;"'!C$21")</f>
        <v>0</v>
      </c>
      <c r="AB35" s="520">
        <f ca="1">ROUND(S35/Constants!$B$21,0)</f>
        <v>1</v>
      </c>
      <c r="AC35" s="73"/>
      <c r="AD35" s="520">
        <f t="array" aca="1" ref="AD35" ca="1">INDIRECT("'"&amp;A35&amp;"'!E15")</f>
        <v>0</v>
      </c>
      <c r="AE35" s="520">
        <f t="array" aca="1" ref="AE35" ca="1">INDIRECT("'"&amp;A35&amp;"'!D15")</f>
        <v>0</v>
      </c>
      <c r="AF35" s="520">
        <f t="array" aca="1" ref="AF35" ca="1">INDIRECT("'"&amp;A35&amp;"'!E17")</f>
        <v>0</v>
      </c>
      <c r="AG35" s="520">
        <f t="array" aca="1" ref="AG35" ca="1">INDIRECT("'"&amp;A35&amp;"'!D17")</f>
        <v>0</v>
      </c>
      <c r="AH35" s="520">
        <f t="array" aca="1" ref="AH35" ca="1">INDIRECT("'"&amp;A35&amp;"'!E$16")</f>
        <v>0</v>
      </c>
      <c r="AI35" s="520">
        <f t="array" aca="1" ref="AI35" ca="1">INDIRECT("'"&amp;A35&amp;"'!D$16")</f>
        <v>0</v>
      </c>
      <c r="AJ35" s="520">
        <f t="array" aca="1" ref="AJ35" ca="1">INDIRECT("'"&amp;A35&amp;"'!E$19")</f>
        <v>0</v>
      </c>
      <c r="AK35" s="520">
        <f t="array" aca="1" ref="AK35" ca="1">INDIRECT("'"&amp;A35&amp;"'!D$19")</f>
        <v>0</v>
      </c>
      <c r="AL35" s="520">
        <f t="shared" ca="1" si="0"/>
        <v>100.8</v>
      </c>
      <c r="AM35" s="520">
        <f t="array" aca="1" ref="AM35" ca="1">INDIRECT("'"&amp;A35&amp;"'!D$18")+INDIRECT("'"&amp;A35&amp;"'!E$18")</f>
        <v>1293</v>
      </c>
      <c r="AN35" s="73"/>
      <c r="AO35" s="521">
        <f ca="1">AD35*Constants!$B$6</f>
        <v>0</v>
      </c>
      <c r="AP35" s="521">
        <f ca="1">AE35*Constants!$B$6</f>
        <v>0</v>
      </c>
      <c r="AQ35" s="521">
        <f t="array" aca="1" ref="AQ35" ca="1">INDIRECT("'"&amp;$A35&amp;"'!E$20")</f>
        <v>0</v>
      </c>
      <c r="AR35" s="521">
        <f t="array" aca="1" ref="AR35" ca="1">INDIRECT("'"&amp;$A35&amp;"'!D$20")</f>
        <v>0</v>
      </c>
      <c r="AS35" s="521">
        <f ca="1">AH35*Constants!$B$8</f>
        <v>0</v>
      </c>
      <c r="AT35" s="521">
        <f ca="1">AI35*Constants!$B$8</f>
        <v>0</v>
      </c>
      <c r="AU35" s="521">
        <f t="array" aca="1" ref="AU35" ca="1">INDIRECT("'"&amp;A35&amp;"'!E$21")</f>
        <v>0</v>
      </c>
      <c r="AV35" s="521">
        <f t="array" aca="1" ref="AV35" ca="1">INDIRECT("'"&amp;A35&amp;"'!D$21")</f>
        <v>0</v>
      </c>
      <c r="AW35" s="521">
        <f t="array" aca="1" ref="AW35" ca="1">INDIRECT("'"&amp;$A35&amp;"'!F$22")</f>
        <v>4200</v>
      </c>
      <c r="AX35" s="521">
        <f t="array" aca="1" ref="AX35" ca="1">INDIRECT("'"&amp;$A35&amp;"'!E$23")</f>
        <v>0</v>
      </c>
      <c r="AY35" s="520">
        <f ca="1">ROUND(AM35/Constants!$B$21,0)</f>
        <v>22</v>
      </c>
      <c r="AZ35" s="522">
        <f>'Student Trainers'!H35</f>
        <v>710</v>
      </c>
      <c r="BA35" s="75"/>
      <c r="BB35" s="523">
        <f t="array" aca="1" ref="BB35" ca="1">INDIRECT("'"&amp;$A35&amp;"'!H$15")</f>
        <v>1042</v>
      </c>
      <c r="BC35" s="523">
        <f t="array" aca="1" ref="BC35" ca="1">INDIRECT("'"&amp;$A35&amp;"'!I$15")</f>
        <v>0</v>
      </c>
      <c r="BD35" s="75"/>
      <c r="BE35" s="524">
        <f t="array" aca="1" ref="BE35" ca="1">INDIRECT("'"&amp;$A35&amp;"'!H$16")</f>
        <v>83880</v>
      </c>
      <c r="BF35" s="524">
        <f t="shared" ca="1" si="1"/>
        <v>81907.154492474452</v>
      </c>
      <c r="BG35" s="524">
        <f t="array" aca="1" ref="BG35" ca="1">INDIRECT("'"&amp;$A35&amp;"'!I$16")</f>
        <v>0</v>
      </c>
      <c r="BH35" s="75"/>
      <c r="BI35" s="76">
        <f t="array" aca="1" ref="BI35" ca="1">INDIRECT("'"&amp;$A35&amp;"'!J$15")</f>
        <v>0</v>
      </c>
      <c r="BJ35" s="77">
        <f t="array" aca="1" ref="BJ35" ca="1">INDIRECT("'"&amp;$A35&amp;"'!K$15")</f>
        <v>0</v>
      </c>
      <c r="BK35" s="17"/>
      <c r="BL35" s="78">
        <f t="shared" ca="1" si="2"/>
        <v>118652.76249247446</v>
      </c>
      <c r="BM35" s="79">
        <f t="shared" ca="1" si="3"/>
        <v>476.51711844367253</v>
      </c>
      <c r="BN35" s="525">
        <f t="shared" ca="1" si="4"/>
        <v>1.5658514235177727</v>
      </c>
      <c r="BO35" s="80">
        <f t="shared" ca="1" si="6"/>
        <v>0</v>
      </c>
    </row>
    <row r="36" spans="1:67" ht="14.2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83"/>
      <c r="BA36" s="17"/>
      <c r="BB36" s="17"/>
      <c r="BC36" s="17"/>
      <c r="BD36" s="17"/>
      <c r="BE36" s="17"/>
      <c r="BF36" s="17"/>
      <c r="BG36" s="17"/>
      <c r="BH36" s="17"/>
      <c r="BI36" s="17"/>
      <c r="BJ36" s="17"/>
      <c r="BK36" s="17"/>
      <c r="BL36" s="17"/>
      <c r="BM36" s="17"/>
      <c r="BN36" s="17"/>
      <c r="BO36" s="17"/>
    </row>
    <row r="37" spans="1:67" ht="14.25" customHeight="1">
      <c r="A37" s="16"/>
      <c r="B37" s="84"/>
      <c r="C37" s="85"/>
      <c r="D37" s="17"/>
      <c r="E37" s="17"/>
      <c r="F37" s="86"/>
      <c r="G37" s="86"/>
      <c r="H37" s="86"/>
      <c r="I37" s="86"/>
      <c r="J37" s="17"/>
      <c r="K37" s="17"/>
      <c r="L37" s="86"/>
      <c r="M37" s="86"/>
      <c r="N37" s="86"/>
      <c r="O37" s="86"/>
      <c r="P37" s="86"/>
      <c r="Q37" s="86"/>
      <c r="R37" s="86"/>
      <c r="S37" s="86"/>
      <c r="T37" s="17"/>
      <c r="U37" s="86"/>
      <c r="V37" s="86"/>
      <c r="W37" s="86"/>
      <c r="X37" s="86"/>
      <c r="Y37" s="86"/>
      <c r="Z37" s="86"/>
      <c r="AA37" s="86"/>
      <c r="AB37" s="86"/>
      <c r="AC37" s="17"/>
      <c r="AD37" s="86"/>
      <c r="AE37" s="86"/>
      <c r="AF37" s="86"/>
      <c r="AG37" s="86"/>
      <c r="AH37" s="86"/>
      <c r="AI37" s="86"/>
      <c r="AJ37" s="86"/>
      <c r="AK37" s="86"/>
      <c r="AL37" s="86"/>
      <c r="AM37" s="86"/>
      <c r="AN37" s="17"/>
      <c r="AO37" s="86"/>
      <c r="AP37" s="86"/>
      <c r="AQ37" s="86"/>
      <c r="AR37" s="86"/>
      <c r="AS37" s="86"/>
      <c r="AT37" s="86"/>
      <c r="AU37" s="86"/>
      <c r="AV37" s="86"/>
      <c r="AW37" s="86"/>
      <c r="AX37" s="86"/>
      <c r="AY37" s="86"/>
      <c r="AZ37" s="83"/>
      <c r="BA37" s="17"/>
      <c r="BB37" s="17"/>
      <c r="BC37" s="17"/>
      <c r="BD37" s="17"/>
      <c r="BE37" s="86"/>
      <c r="BF37" s="86"/>
      <c r="BG37" s="86"/>
      <c r="BH37" s="17"/>
      <c r="BI37" s="17"/>
      <c r="BJ37" s="17"/>
      <c r="BK37" s="17"/>
      <c r="BL37" s="17"/>
      <c r="BM37" s="17"/>
      <c r="BN37" s="17"/>
      <c r="BO37" s="17"/>
    </row>
    <row r="38" spans="1:67" ht="14.25" customHeight="1">
      <c r="A38" s="87" t="s">
        <v>292</v>
      </c>
      <c r="B38" s="88"/>
      <c r="C38" s="89">
        <f t="array" aca="1" ref="C38" ca="1">SUM(IF(ISNUMBER(C3:C35),C3:C35,0))</f>
        <v>3685</v>
      </c>
      <c r="D38" s="90"/>
      <c r="E38" s="90"/>
      <c r="F38" s="91">
        <f t="array" aca="1" ref="F38" ca="1">SUM(IF(ISNUMBER(F3:F35),F3:F35,0))</f>
        <v>53166.666666666664</v>
      </c>
      <c r="G38" s="91">
        <f t="array" aca="1" ref="G38" ca="1">SUM(IF(ISNUMBER(G3:G35),G3:G35,0))</f>
        <v>0</v>
      </c>
      <c r="H38" s="91">
        <f t="array" aca="1" ref="H38" ca="1">SUM(IF(ISNUMBER(H3:H35),H3:H35,0))</f>
        <v>93641.55947685719</v>
      </c>
      <c r="I38" s="91">
        <f t="array" ref="I38">SUM(IF(ISNUMBER(I3:I35),I3:I35,0))</f>
        <v>0</v>
      </c>
      <c r="J38" s="91">
        <f t="array" aca="1" ref="J38" ca="1">SUM(IF(ISNUMBER(J3:J35),J3:J35,0))</f>
        <v>146808.22614352388</v>
      </c>
      <c r="K38" s="92">
        <f t="array" ref="K38">SUM(IF(ISNUMBER(K3:K35),K3:K35,0))</f>
        <v>0</v>
      </c>
      <c r="L38" s="92">
        <f t="array" aca="1" ref="L38" ca="1">SUM(IF(ISNUMBER(L3:L35),L3:L35,0))</f>
        <v>3613.2</v>
      </c>
      <c r="M38" s="92">
        <f t="array" aca="1" ref="M38" ca="1">SUM(IF(ISNUMBER(M3:M35),M3:M35,0))</f>
        <v>1121</v>
      </c>
      <c r="N38" s="92">
        <f t="array" aca="1" ref="N38" ca="1">SUM(IF(ISNUMBER(N3:N35),N3:N35,0))</f>
        <v>1197.6000000000001</v>
      </c>
      <c r="O38" s="92">
        <f t="array" aca="1" ref="O38" ca="1">SUM(IF(ISNUMBER(O3:O35),O3:O35,0))</f>
        <v>141</v>
      </c>
      <c r="P38" s="92">
        <f t="array" aca="1" ref="P38" ca="1">SUM(IF(ISNUMBER(P3:P35),P3:P35,0))</f>
        <v>956.82999999999993</v>
      </c>
      <c r="Q38" s="92">
        <f t="array" aca="1" ref="Q38" ca="1">SUM(IF(ISNUMBER(Q3:Q35),Q3:Q35,0))</f>
        <v>166</v>
      </c>
      <c r="R38" s="92">
        <f t="array" aca="1" ref="R38" ca="1">SUM(IF(ISNUMBER(R3:R35),R3:R35,0))</f>
        <v>0</v>
      </c>
      <c r="S38" s="92">
        <f t="array" aca="1" ref="S38" ca="1">SUM(IF(ISNUMBER(S3:S35),S3:S35,0))</f>
        <v>4817</v>
      </c>
      <c r="T38" s="92">
        <f t="array" ref="T38">SUM(IF(ISNUMBER(T3:T35),T3:T35,0))</f>
        <v>0</v>
      </c>
      <c r="U38" s="93">
        <f t="array" aca="1" ref="U38" ca="1">SUM(IF(ISNUMBER(U3:U35),U3:U35,0))</f>
        <v>180660</v>
      </c>
      <c r="V38" s="93">
        <f t="array" aca="1" ref="V38" ca="1">SUM(IF(ISNUMBER(V3:V35),V3:V35,0))</f>
        <v>56050</v>
      </c>
      <c r="W38" s="93">
        <f t="array" aca="1" ref="W38" ca="1">SUM(IF(ISNUMBER(W3:W35),W3:W35,0))</f>
        <v>58540.368000000002</v>
      </c>
      <c r="X38" s="93">
        <f t="array" aca="1" ref="X38" ca="1">SUM(IF(ISNUMBER(X3:X35),X3:X35,0))</f>
        <v>6465.24</v>
      </c>
      <c r="Y38" s="93">
        <f t="array" aca="1" ref="Y38" ca="1">SUM(IF(ISNUMBER(Y3:Y35),Y3:Y35,0))</f>
        <v>4784.1499999999996</v>
      </c>
      <c r="Z38" s="93">
        <f t="array" aca="1" ref="Z38" ca="1">SUM(IF(ISNUMBER(Z3:Z35),Z3:Z35,0))</f>
        <v>830</v>
      </c>
      <c r="AA38" s="93">
        <f t="array" aca="1" ref="AA38" ca="1">SUM(IF(ISNUMBER(AA3:AA35),AA3:AA35,0))</f>
        <v>0</v>
      </c>
      <c r="AB38" s="92">
        <f t="array" aca="1" ref="AB38" ca="1">SUM(IF(ISNUMBER(AB3:AB35),AB3:AB35,0))</f>
        <v>81</v>
      </c>
      <c r="AC38" s="92">
        <f t="array" ref="AC38">SUM(IF(ISNUMBER(AC3:AC35),AC3:AC35,0))</f>
        <v>0</v>
      </c>
      <c r="AD38" s="92">
        <f t="array" aca="1" ref="AD38" ca="1">SUM(IF(ISNUMBER(AD3:AD35),AD3:AD35,0))</f>
        <v>0</v>
      </c>
      <c r="AE38" s="92">
        <f t="array" aca="1" ref="AE38" ca="1">SUM(IF(ISNUMBER(AE3:AE35),AE3:AE35,0))</f>
        <v>1459.2</v>
      </c>
      <c r="AF38" s="92">
        <f t="array" aca="1" ref="AF38" ca="1">SUM(IF(ISNUMBER(AF3:AF35),AF3:AF35,0))</f>
        <v>0</v>
      </c>
      <c r="AG38" s="92">
        <f t="array" aca="1" ref="AG38" ca="1">SUM(IF(ISNUMBER(AG3:AG35),AG3:AG35,0))</f>
        <v>0</v>
      </c>
      <c r="AH38" s="92">
        <f t="array" aca="1" ref="AH38" ca="1">SUM(IF(ISNUMBER(AH3:AH35),AH3:AH35,0))</f>
        <v>0</v>
      </c>
      <c r="AI38" s="92">
        <f t="array" aca="1" ref="AI38" ca="1">SUM(IF(ISNUMBER(AI3:AI35),AI3:AI35,0))</f>
        <v>2002.1999999999998</v>
      </c>
      <c r="AJ38" s="92"/>
      <c r="AK38" s="92">
        <f t="array" aca="1" ref="AK38" ca="1">SUM(IF(ISNUMBER(AK3:AK35),AK3:AK35,0))</f>
        <v>150</v>
      </c>
      <c r="AL38" s="92">
        <f ca="1">SUM(AL3:AL35)</f>
        <v>1280.3999999999999</v>
      </c>
      <c r="AM38" s="92">
        <f t="array" aca="1" ref="AM38" ca="1">SUM(IF(ISNUMBER(AM3:AM35),AM3:AM35,0))</f>
        <v>15291.4</v>
      </c>
      <c r="AN38" s="92">
        <f t="array" ref="AN38">SUM(IF(ISNUMBER(AN3:AN35),AN3:AN35,0))</f>
        <v>0</v>
      </c>
      <c r="AO38" s="93">
        <f t="array" aca="1" ref="AO38" ca="1">SUM(IF(ISNUMBER(AO3:AO35),AO3:AO35,0))</f>
        <v>0</v>
      </c>
      <c r="AP38" s="93">
        <f t="array" aca="1" ref="AP38" ca="1">SUM(IF(ISNUMBER(AP3:AP35),AP3:AP35,0))</f>
        <v>72960</v>
      </c>
      <c r="AQ38" s="93">
        <f t="array" aca="1" ref="AQ38" ca="1">SUM(IF(ISNUMBER(AQ3:AQ35),AQ3:AQ35,0))</f>
        <v>0</v>
      </c>
      <c r="AR38" s="93">
        <f t="array" aca="1" ref="AR38" ca="1">SUM(IF(ISNUMBER(AR3:AR35),AR3:AR35,0))</f>
        <v>0</v>
      </c>
      <c r="AS38" s="93">
        <f t="array" aca="1" ref="AS38" ca="1">SUM(IF(ISNUMBER(AS3:AS35),AS3:AS35,0))</f>
        <v>0</v>
      </c>
      <c r="AT38" s="93">
        <f t="array" aca="1" ref="AT38" ca="1">SUM(IF(ISNUMBER(AT3:AT35),AT3:AT35,0))</f>
        <v>10011</v>
      </c>
      <c r="AU38" s="93">
        <f t="array" aca="1" ref="AU38" ca="1">SUM(IF(ISNUMBER(AU3:AU35),AU3:AU35,0))</f>
        <v>0</v>
      </c>
      <c r="AV38" s="93">
        <f t="array" aca="1" ref="AV38" ca="1">SUM(IF(ISNUMBER(AV3:AV35),AV3:AV35,0))</f>
        <v>9765</v>
      </c>
      <c r="AW38" s="93">
        <f t="array" aca="1" ref="AW38" ca="1">SUM(IF(ISNUMBER(AW3:AW35),AW3:AW35,0))</f>
        <v>53350</v>
      </c>
      <c r="AX38" s="93">
        <f t="array" aca="1" ref="AX38" ca="1">SUM(IF(ISNUMBER(AX3:AX35),AX3:AX35,0))</f>
        <v>12190</v>
      </c>
      <c r="AY38" s="92">
        <f t="array" aca="1" ref="AY38" ca="1">SUM(IF(ISNUMBER(AY3:AY35),AY3:AY35,0))</f>
        <v>259</v>
      </c>
      <c r="AZ38" s="94">
        <f>SUM(AZ3:AZ35)</f>
        <v>17430</v>
      </c>
      <c r="BA38" s="92">
        <f t="array" ref="BA38">SUM(IF(ISNUMBER(BA3:BA35),BA3:BA35,0))</f>
        <v>0</v>
      </c>
      <c r="BB38" s="89">
        <f t="array" aca="1" ref="BB38" ca="1">SUM(IF(ISNUMBER(BB3:BB35),BB3:BB35,0))</f>
        <v>12279</v>
      </c>
      <c r="BC38" s="89">
        <f t="array" aca="1" ref="BC38" ca="1">SUM(IF(ISNUMBER(BC3:BC35),BC3:BC35,0))</f>
        <v>1122.5</v>
      </c>
      <c r="BD38" s="92"/>
      <c r="BE38" s="95">
        <f t="array" aca="1" ref="BE38" ca="1">SUM(IF(ISNUMBER(BE3:BE35),BE3:BE35,0))</f>
        <v>563247.5</v>
      </c>
      <c r="BF38" s="95">
        <f t="array" aca="1" ref="BF38" ca="1">SUM(IF(ISNUMBER(BF3:BF35),BF3:BF35,0))</f>
        <v>550000</v>
      </c>
      <c r="BG38" s="95">
        <f t="array" aca="1" ref="BG38" ca="1">SUM(IF(ISNUMBER(BG3:BG35),BG3:BG35,0))</f>
        <v>126011.69499999999</v>
      </c>
      <c r="BH38" s="92"/>
      <c r="BI38" s="95">
        <f t="array" aca="1" ref="BI38" ca="1">SUM(IF(ISNUMBER(BI3:BI35),BI3:BI35,0))</f>
        <v>176746.33671428575</v>
      </c>
      <c r="BJ38" s="95">
        <f t="array" aca="1" ref="BJ38" ca="1">SUM(IF(ISNUMBER(BJ3:BJ35),BJ3:BJ35,0))</f>
        <v>83014.777237428541</v>
      </c>
      <c r="BK38" s="92"/>
      <c r="BL38" s="96">
        <f ca="1">SUM(BL3:BL35)</f>
        <v>1188985.5635707621</v>
      </c>
      <c r="BM38" s="97">
        <f ca="1">AVERAGE(BM3:BM35)</f>
        <v>304.31822029011551</v>
      </c>
      <c r="BN38" s="98"/>
      <c r="BO38" s="20">
        <f ca="1">SUM(BO3:BO35)</f>
        <v>7812.0799853258268</v>
      </c>
    </row>
    <row r="39" spans="1:67" ht="14.25" customHeight="1">
      <c r="A39" s="16"/>
      <c r="B39" s="84"/>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83"/>
      <c r="BA39" s="17"/>
      <c r="BB39" s="17"/>
      <c r="BC39" s="17"/>
      <c r="BD39" s="17"/>
      <c r="BE39" s="17"/>
      <c r="BF39" s="17"/>
      <c r="BG39" s="17"/>
      <c r="BH39" s="17"/>
      <c r="BI39" s="17"/>
      <c r="BJ39" s="17"/>
      <c r="BK39" s="17"/>
      <c r="BL39" s="17"/>
      <c r="BM39" s="17"/>
      <c r="BN39" s="17"/>
      <c r="BO39" s="17"/>
    </row>
    <row r="40" spans="1:67" ht="14.25" customHeight="1">
      <c r="A40" s="16"/>
      <c r="B40" s="99"/>
      <c r="C40" s="17"/>
      <c r="D40" s="17"/>
      <c r="E40" s="17"/>
      <c r="F40" s="17"/>
      <c r="G40" s="17"/>
      <c r="H40" s="17"/>
      <c r="I40" s="17"/>
      <c r="J40" s="17"/>
      <c r="K40" s="17"/>
      <c r="L40" s="17"/>
      <c r="M40" s="17"/>
      <c r="N40" s="17"/>
      <c r="O40" s="17"/>
      <c r="P40" s="17"/>
      <c r="Q40" s="17"/>
      <c r="R40" s="17"/>
      <c r="S40" s="17"/>
      <c r="T40" s="17"/>
      <c r="U40" s="17"/>
      <c r="V40" s="100"/>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83"/>
      <c r="BA40" s="17"/>
      <c r="BB40" s="17"/>
      <c r="BC40" s="17"/>
      <c r="BD40" s="17"/>
      <c r="BE40" s="17"/>
      <c r="BF40" s="17"/>
      <c r="BG40" s="17"/>
      <c r="BH40" s="17"/>
      <c r="BI40" s="17"/>
      <c r="BJ40" s="17"/>
      <c r="BK40" s="17"/>
      <c r="BL40" s="17"/>
      <c r="BM40" s="17"/>
      <c r="BN40" s="17"/>
      <c r="BO40" s="17"/>
    </row>
    <row r="41" spans="1:67" ht="14.25" customHeight="1">
      <c r="A41" s="17"/>
      <c r="B41" s="17"/>
      <c r="C41" s="17"/>
      <c r="D41" s="17"/>
      <c r="E41" s="17"/>
      <c r="F41" s="17"/>
      <c r="G41" s="17"/>
      <c r="H41" s="17"/>
      <c r="I41" s="17"/>
      <c r="J41" s="17"/>
      <c r="K41" s="17"/>
      <c r="L41" s="17"/>
      <c r="M41" s="17"/>
      <c r="N41" s="17"/>
      <c r="O41" s="17"/>
      <c r="P41" s="17"/>
      <c r="Q41" s="17"/>
      <c r="R41" s="17"/>
      <c r="S41" s="17"/>
      <c r="T41" s="17"/>
      <c r="U41" s="20"/>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83"/>
      <c r="BA41" s="17"/>
      <c r="BB41" s="17"/>
      <c r="BC41" s="17"/>
      <c r="BD41" s="17"/>
      <c r="BE41" s="17"/>
      <c r="BF41" s="17"/>
      <c r="BG41" s="17"/>
      <c r="BH41" s="17"/>
      <c r="BI41" s="17"/>
      <c r="BJ41" s="17"/>
      <c r="BK41" s="17"/>
      <c r="BL41" s="17"/>
      <c r="BM41" s="17"/>
      <c r="BN41" s="17"/>
      <c r="BO41" s="17"/>
    </row>
    <row r="42" spans="1:67" ht="14.2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83"/>
      <c r="BA42" s="17"/>
      <c r="BB42" s="17"/>
      <c r="BC42" s="17"/>
      <c r="BD42" s="17"/>
      <c r="BE42" s="17"/>
      <c r="BF42" s="17"/>
      <c r="BG42" s="17"/>
      <c r="BH42" s="17"/>
      <c r="BI42" s="17"/>
      <c r="BJ42" s="17"/>
      <c r="BK42" s="17"/>
      <c r="BL42" s="17"/>
      <c r="BM42" s="17"/>
      <c r="BN42" s="17"/>
      <c r="BO42" s="17"/>
    </row>
    <row r="43" spans="1:67" ht="14.2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83"/>
      <c r="BA43" s="17"/>
      <c r="BB43" s="17"/>
      <c r="BC43" s="17"/>
      <c r="BD43" s="17"/>
      <c r="BE43" s="17"/>
      <c r="BF43" s="17"/>
      <c r="BG43" s="17"/>
      <c r="BH43" s="17"/>
      <c r="BI43" s="17"/>
      <c r="BJ43" s="17"/>
      <c r="BK43" s="17"/>
      <c r="BL43" s="17"/>
      <c r="BM43" s="17"/>
      <c r="BN43" s="17"/>
      <c r="BO43" s="17"/>
    </row>
    <row r="44" spans="1:67" ht="14.2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83"/>
      <c r="BA44" s="17"/>
      <c r="BB44" s="17"/>
      <c r="BC44" s="17"/>
      <c r="BD44" s="17"/>
      <c r="BE44" s="17"/>
      <c r="BF44" s="17"/>
      <c r="BG44" s="17"/>
      <c r="BH44" s="17"/>
      <c r="BI44" s="17"/>
      <c r="BJ44" s="17"/>
      <c r="BK44" s="17"/>
      <c r="BL44" s="17"/>
      <c r="BM44" s="17"/>
      <c r="BN44" s="17"/>
      <c r="BO44" s="17"/>
    </row>
    <row r="45" spans="1:67" ht="14.2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83"/>
      <c r="BA45" s="17"/>
      <c r="BB45" s="17"/>
      <c r="BC45" s="17"/>
      <c r="BD45" s="17"/>
      <c r="BE45" s="17"/>
      <c r="BF45" s="17"/>
      <c r="BG45" s="17"/>
      <c r="BH45" s="17"/>
      <c r="BI45" s="17"/>
      <c r="BJ45" s="17"/>
      <c r="BK45" s="17"/>
      <c r="BL45" s="17"/>
      <c r="BM45" s="17"/>
      <c r="BN45" s="17"/>
      <c r="BO45" s="17"/>
    </row>
    <row r="46" spans="1:67" ht="14.2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83"/>
      <c r="BA46" s="17"/>
      <c r="BB46" s="17"/>
      <c r="BC46" s="17"/>
      <c r="BD46" s="17"/>
      <c r="BE46" s="17"/>
      <c r="BF46" s="17"/>
      <c r="BG46" s="17"/>
      <c r="BH46" s="17"/>
      <c r="BI46" s="17"/>
      <c r="BJ46" s="17"/>
      <c r="BK46" s="17"/>
      <c r="BL46" s="17"/>
      <c r="BM46" s="17"/>
      <c r="BN46" s="17"/>
      <c r="BO46" s="17"/>
    </row>
    <row r="47" spans="1:67" ht="14.2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83"/>
      <c r="BA47" s="17"/>
      <c r="BB47" s="17"/>
      <c r="BC47" s="17"/>
      <c r="BD47" s="17"/>
      <c r="BE47" s="17"/>
      <c r="BF47" s="17"/>
      <c r="BG47" s="17"/>
      <c r="BH47" s="17"/>
      <c r="BI47" s="17"/>
      <c r="BJ47" s="17"/>
      <c r="BK47" s="17"/>
      <c r="BL47" s="17"/>
      <c r="BM47" s="17"/>
      <c r="BN47" s="17"/>
      <c r="BO47" s="17"/>
    </row>
    <row r="48" spans="1:67" ht="14.2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83"/>
      <c r="BA48" s="17"/>
      <c r="BB48" s="17"/>
      <c r="BC48" s="17"/>
      <c r="BD48" s="17"/>
      <c r="BE48" s="17"/>
      <c r="BF48" s="17"/>
      <c r="BG48" s="17"/>
      <c r="BH48" s="17"/>
      <c r="BI48" s="17"/>
      <c r="BJ48" s="17"/>
      <c r="BK48" s="17"/>
      <c r="BL48" s="17"/>
      <c r="BM48" s="17"/>
      <c r="BN48" s="17"/>
      <c r="BO48" s="17"/>
    </row>
    <row r="49" spans="1:67" ht="14.2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83"/>
      <c r="BA49" s="17"/>
      <c r="BB49" s="17"/>
      <c r="BC49" s="17"/>
      <c r="BD49" s="17"/>
      <c r="BE49" s="17"/>
      <c r="BF49" s="17"/>
      <c r="BG49" s="17"/>
      <c r="BH49" s="17"/>
      <c r="BI49" s="17"/>
      <c r="BJ49" s="17"/>
      <c r="BK49" s="17"/>
      <c r="BL49" s="17"/>
      <c r="BM49" s="17"/>
      <c r="BN49" s="17"/>
      <c r="BO49" s="17"/>
    </row>
    <row r="50" spans="1:67" ht="14.2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83"/>
      <c r="BA50" s="17"/>
      <c r="BB50" s="17"/>
      <c r="BC50" s="17"/>
      <c r="BD50" s="17"/>
      <c r="BE50" s="17"/>
      <c r="BF50" s="17"/>
      <c r="BG50" s="17"/>
      <c r="BH50" s="17"/>
      <c r="BI50" s="17"/>
      <c r="BJ50" s="17"/>
      <c r="BK50" s="17"/>
      <c r="BL50" s="17"/>
      <c r="BM50" s="17"/>
      <c r="BN50" s="17"/>
      <c r="BO50" s="17"/>
    </row>
    <row r="51" spans="1:67" ht="14.2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83"/>
      <c r="BA51" s="17"/>
      <c r="BB51" s="17"/>
      <c r="BC51" s="17"/>
      <c r="BD51" s="17"/>
      <c r="BE51" s="17"/>
      <c r="BF51" s="17"/>
      <c r="BG51" s="17"/>
      <c r="BH51" s="17"/>
      <c r="BI51" s="17"/>
      <c r="BJ51" s="17"/>
      <c r="BK51" s="17"/>
      <c r="BL51" s="17"/>
      <c r="BM51" s="17"/>
      <c r="BN51" s="17"/>
      <c r="BO51" s="17"/>
    </row>
    <row r="52" spans="1:67" ht="14.2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83"/>
      <c r="BA52" s="17"/>
      <c r="BB52" s="17"/>
      <c r="BC52" s="17"/>
      <c r="BD52" s="17"/>
      <c r="BE52" s="17"/>
      <c r="BF52" s="17"/>
      <c r="BG52" s="17"/>
      <c r="BH52" s="17"/>
      <c r="BI52" s="17"/>
      <c r="BJ52" s="17"/>
      <c r="BK52" s="17"/>
      <c r="BL52" s="17"/>
      <c r="BM52" s="17"/>
      <c r="BN52" s="17"/>
      <c r="BO52" s="17"/>
    </row>
    <row r="53" spans="1:67" ht="14.2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83"/>
      <c r="BA53" s="17"/>
      <c r="BB53" s="17"/>
      <c r="BC53" s="17"/>
      <c r="BD53" s="17"/>
      <c r="BE53" s="17"/>
      <c r="BF53" s="17"/>
      <c r="BG53" s="17"/>
      <c r="BH53" s="17"/>
      <c r="BI53" s="17"/>
      <c r="BJ53" s="17"/>
      <c r="BK53" s="17"/>
      <c r="BL53" s="17"/>
      <c r="BM53" s="17"/>
      <c r="BN53" s="17"/>
      <c r="BO53" s="17"/>
    </row>
    <row r="54" spans="1:67" ht="14.2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83"/>
      <c r="BA54" s="17"/>
      <c r="BB54" s="17"/>
      <c r="BC54" s="17"/>
      <c r="BD54" s="17"/>
      <c r="BE54" s="17"/>
      <c r="BF54" s="17"/>
      <c r="BG54" s="17"/>
      <c r="BH54" s="17"/>
      <c r="BI54" s="17"/>
      <c r="BJ54" s="17"/>
      <c r="BK54" s="17"/>
      <c r="BL54" s="17"/>
      <c r="BM54" s="17"/>
      <c r="BN54" s="17"/>
      <c r="BO54" s="17"/>
    </row>
    <row r="55" spans="1:67" ht="14.2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83"/>
      <c r="BA55" s="17"/>
      <c r="BB55" s="17"/>
      <c r="BC55" s="17"/>
      <c r="BD55" s="17"/>
      <c r="BE55" s="17"/>
      <c r="BF55" s="17"/>
      <c r="BG55" s="17"/>
      <c r="BH55" s="17"/>
      <c r="BI55" s="17"/>
      <c r="BJ55" s="17"/>
      <c r="BK55" s="17"/>
      <c r="BL55" s="17"/>
      <c r="BM55" s="17"/>
      <c r="BN55" s="17"/>
      <c r="BO55" s="17"/>
    </row>
    <row r="56" spans="1:67" ht="14.2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83"/>
      <c r="BA56" s="17"/>
      <c r="BB56" s="17"/>
      <c r="BC56" s="17"/>
      <c r="BD56" s="17"/>
      <c r="BE56" s="17"/>
      <c r="BF56" s="17"/>
      <c r="BG56" s="17"/>
      <c r="BH56" s="17"/>
      <c r="BI56" s="17"/>
      <c r="BJ56" s="17"/>
      <c r="BK56" s="17"/>
      <c r="BL56" s="17"/>
      <c r="BM56" s="17"/>
      <c r="BN56" s="17"/>
      <c r="BO56" s="17"/>
    </row>
    <row r="57" spans="1:67" ht="14.2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83"/>
      <c r="BA57" s="17"/>
      <c r="BB57" s="17"/>
      <c r="BC57" s="17"/>
      <c r="BD57" s="17"/>
      <c r="BE57" s="17"/>
      <c r="BF57" s="17"/>
      <c r="BG57" s="17"/>
      <c r="BH57" s="17"/>
      <c r="BI57" s="17"/>
      <c r="BJ57" s="17"/>
      <c r="BK57" s="17"/>
      <c r="BL57" s="17"/>
      <c r="BM57" s="17"/>
      <c r="BN57" s="17"/>
      <c r="BO57" s="17"/>
    </row>
    <row r="58" spans="1:67" ht="14.2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83"/>
      <c r="BA58" s="17"/>
      <c r="BB58" s="17"/>
      <c r="BC58" s="17"/>
      <c r="BD58" s="17"/>
      <c r="BE58" s="17"/>
      <c r="BF58" s="17"/>
      <c r="BG58" s="17"/>
      <c r="BH58" s="17"/>
      <c r="BI58" s="17"/>
      <c r="BJ58" s="17"/>
      <c r="BK58" s="17"/>
      <c r="BL58" s="17"/>
      <c r="BM58" s="17"/>
      <c r="BN58" s="17"/>
      <c r="BO58" s="17"/>
    </row>
    <row r="59" spans="1:67" ht="14.2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83"/>
      <c r="BA59" s="17"/>
      <c r="BB59" s="17"/>
      <c r="BC59" s="17"/>
      <c r="BD59" s="17"/>
      <c r="BE59" s="17"/>
      <c r="BF59" s="17"/>
      <c r="BG59" s="17"/>
      <c r="BH59" s="17"/>
      <c r="BI59" s="17"/>
      <c r="BJ59" s="17"/>
      <c r="BK59" s="17"/>
      <c r="BL59" s="17"/>
      <c r="BM59" s="17"/>
      <c r="BN59" s="17"/>
      <c r="BO59" s="17"/>
    </row>
    <row r="60" spans="1:67" ht="14.2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83"/>
      <c r="BA60" s="17"/>
      <c r="BB60" s="17"/>
      <c r="BC60" s="17"/>
      <c r="BD60" s="17"/>
      <c r="BE60" s="17"/>
      <c r="BF60" s="17"/>
      <c r="BG60" s="17"/>
      <c r="BH60" s="17"/>
      <c r="BI60" s="17"/>
      <c r="BJ60" s="17"/>
      <c r="BK60" s="17"/>
      <c r="BL60" s="17"/>
      <c r="BM60" s="17"/>
      <c r="BN60" s="17"/>
      <c r="BO60" s="17"/>
    </row>
    <row r="61" spans="1:67" ht="14.2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83"/>
      <c r="BA61" s="17"/>
      <c r="BB61" s="17"/>
      <c r="BC61" s="17"/>
      <c r="BD61" s="17"/>
      <c r="BE61" s="17"/>
      <c r="BF61" s="17"/>
      <c r="BG61" s="17"/>
      <c r="BH61" s="17"/>
      <c r="BI61" s="17"/>
      <c r="BJ61" s="17"/>
      <c r="BK61" s="17"/>
      <c r="BL61" s="17"/>
      <c r="BM61" s="17"/>
      <c r="BN61" s="17"/>
      <c r="BO61" s="17"/>
    </row>
    <row r="62" spans="1:67" ht="14.2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83"/>
      <c r="BA62" s="17"/>
      <c r="BB62" s="17"/>
      <c r="BC62" s="17"/>
      <c r="BD62" s="17"/>
      <c r="BE62" s="17"/>
      <c r="BF62" s="17"/>
      <c r="BG62" s="17"/>
      <c r="BH62" s="17"/>
      <c r="BI62" s="17"/>
      <c r="BJ62" s="17"/>
      <c r="BK62" s="17"/>
      <c r="BL62" s="17"/>
      <c r="BM62" s="17"/>
      <c r="BN62" s="17"/>
      <c r="BO62" s="17"/>
    </row>
    <row r="63" spans="1:67" ht="14.2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83"/>
      <c r="BA63" s="17"/>
      <c r="BB63" s="17"/>
      <c r="BC63" s="17"/>
      <c r="BD63" s="17"/>
      <c r="BE63" s="17"/>
      <c r="BF63" s="17"/>
      <c r="BG63" s="17"/>
      <c r="BH63" s="17"/>
      <c r="BI63" s="17"/>
      <c r="BJ63" s="17"/>
      <c r="BK63" s="17"/>
      <c r="BL63" s="17"/>
      <c r="BM63" s="17"/>
      <c r="BN63" s="17"/>
      <c r="BO63" s="17"/>
    </row>
    <row r="64" spans="1:67" ht="14.2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83"/>
      <c r="BA64" s="17"/>
      <c r="BB64" s="17"/>
      <c r="BC64" s="17"/>
      <c r="BD64" s="17"/>
      <c r="BE64" s="17"/>
      <c r="BF64" s="17"/>
      <c r="BG64" s="17"/>
      <c r="BH64" s="17"/>
      <c r="BI64" s="17"/>
      <c r="BJ64" s="17"/>
      <c r="BK64" s="17"/>
      <c r="BL64" s="17"/>
      <c r="BM64" s="17"/>
      <c r="BN64" s="17"/>
      <c r="BO64" s="17"/>
    </row>
    <row r="65" spans="1:67" ht="14.2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83"/>
      <c r="BA65" s="17"/>
      <c r="BB65" s="17"/>
      <c r="BC65" s="17"/>
      <c r="BD65" s="17"/>
      <c r="BE65" s="17"/>
      <c r="BF65" s="17"/>
      <c r="BG65" s="17"/>
      <c r="BH65" s="17"/>
      <c r="BI65" s="17"/>
      <c r="BJ65" s="17"/>
      <c r="BK65" s="17"/>
      <c r="BL65" s="17"/>
      <c r="BM65" s="17"/>
      <c r="BN65" s="17"/>
      <c r="BO65" s="17"/>
    </row>
    <row r="66" spans="1:67" ht="14.2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83"/>
      <c r="BA66" s="17"/>
      <c r="BB66" s="17"/>
      <c r="BC66" s="17"/>
      <c r="BD66" s="17"/>
      <c r="BE66" s="17"/>
      <c r="BF66" s="17"/>
      <c r="BG66" s="17"/>
      <c r="BH66" s="17"/>
      <c r="BI66" s="17"/>
      <c r="BJ66" s="17"/>
      <c r="BK66" s="17"/>
      <c r="BL66" s="17"/>
      <c r="BM66" s="17"/>
      <c r="BN66" s="17"/>
      <c r="BO66" s="17"/>
    </row>
    <row r="67" spans="1:67" ht="14.2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83"/>
      <c r="BA67" s="17"/>
      <c r="BB67" s="17"/>
      <c r="BC67" s="17"/>
      <c r="BD67" s="17"/>
      <c r="BE67" s="17"/>
      <c r="BF67" s="17"/>
      <c r="BG67" s="17"/>
      <c r="BH67" s="17"/>
      <c r="BI67" s="17"/>
      <c r="BJ67" s="17"/>
      <c r="BK67" s="17"/>
      <c r="BL67" s="17"/>
      <c r="BM67" s="17"/>
      <c r="BN67" s="17"/>
      <c r="BO67" s="17"/>
    </row>
    <row r="68" spans="1:67" ht="14.2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83"/>
      <c r="BA68" s="17"/>
      <c r="BB68" s="17"/>
      <c r="BC68" s="17"/>
      <c r="BD68" s="17"/>
      <c r="BE68" s="17"/>
      <c r="BF68" s="17"/>
      <c r="BG68" s="17"/>
      <c r="BH68" s="17"/>
      <c r="BI68" s="17"/>
      <c r="BJ68" s="17"/>
      <c r="BK68" s="17"/>
      <c r="BL68" s="17"/>
      <c r="BM68" s="17"/>
      <c r="BN68" s="17"/>
      <c r="BO68" s="17"/>
    </row>
    <row r="69" spans="1:67" ht="14.2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83"/>
      <c r="BA69" s="17"/>
      <c r="BB69" s="17"/>
      <c r="BC69" s="17"/>
      <c r="BD69" s="17"/>
      <c r="BE69" s="17"/>
      <c r="BF69" s="17"/>
      <c r="BG69" s="17"/>
      <c r="BH69" s="17"/>
      <c r="BI69" s="17"/>
      <c r="BJ69" s="17"/>
      <c r="BK69" s="17"/>
      <c r="BL69" s="17"/>
      <c r="BM69" s="17"/>
      <c r="BN69" s="17"/>
      <c r="BO69" s="17"/>
    </row>
    <row r="70" spans="1:67" ht="14.2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83"/>
      <c r="BA70" s="17"/>
      <c r="BB70" s="17"/>
      <c r="BC70" s="17"/>
      <c r="BD70" s="17"/>
      <c r="BE70" s="17"/>
      <c r="BF70" s="17"/>
      <c r="BG70" s="17"/>
      <c r="BH70" s="17"/>
      <c r="BI70" s="17"/>
      <c r="BJ70" s="17"/>
      <c r="BK70" s="17"/>
      <c r="BL70" s="17"/>
      <c r="BM70" s="17"/>
      <c r="BN70" s="17"/>
      <c r="BO70" s="17"/>
    </row>
    <row r="71" spans="1:67" ht="14.2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83"/>
      <c r="BA71" s="17"/>
      <c r="BB71" s="17"/>
      <c r="BC71" s="17"/>
      <c r="BD71" s="17"/>
      <c r="BE71" s="17"/>
      <c r="BF71" s="17"/>
      <c r="BG71" s="17"/>
      <c r="BH71" s="17"/>
      <c r="BI71" s="17"/>
      <c r="BJ71" s="17"/>
      <c r="BK71" s="17"/>
      <c r="BL71" s="17"/>
      <c r="BM71" s="17"/>
      <c r="BN71" s="17"/>
      <c r="BO71" s="17"/>
    </row>
    <row r="72" spans="1:67" ht="14.2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83"/>
      <c r="BA72" s="17"/>
      <c r="BB72" s="17"/>
      <c r="BC72" s="17"/>
      <c r="BD72" s="17"/>
      <c r="BE72" s="17"/>
      <c r="BF72" s="17"/>
      <c r="BG72" s="17"/>
      <c r="BH72" s="17"/>
      <c r="BI72" s="17"/>
      <c r="BJ72" s="17"/>
      <c r="BK72" s="17"/>
      <c r="BL72" s="17"/>
      <c r="BM72" s="17"/>
      <c r="BN72" s="17"/>
      <c r="BO72" s="17"/>
    </row>
    <row r="73" spans="1:67" ht="14.2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83"/>
      <c r="BA73" s="17"/>
      <c r="BB73" s="17"/>
      <c r="BC73" s="17"/>
      <c r="BD73" s="17"/>
      <c r="BE73" s="17"/>
      <c r="BF73" s="17"/>
      <c r="BG73" s="17"/>
      <c r="BH73" s="17"/>
      <c r="BI73" s="17"/>
      <c r="BJ73" s="17"/>
      <c r="BK73" s="17"/>
      <c r="BL73" s="17"/>
      <c r="BM73" s="17"/>
      <c r="BN73" s="17"/>
      <c r="BO73" s="17"/>
    </row>
    <row r="74" spans="1:67" ht="14.2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83"/>
      <c r="BA74" s="17"/>
      <c r="BB74" s="17"/>
      <c r="BC74" s="17"/>
      <c r="BD74" s="17"/>
      <c r="BE74" s="17"/>
      <c r="BF74" s="17"/>
      <c r="BG74" s="17"/>
      <c r="BH74" s="17"/>
      <c r="BI74" s="17"/>
      <c r="BJ74" s="17"/>
      <c r="BK74" s="17"/>
      <c r="BL74" s="17"/>
      <c r="BM74" s="17"/>
      <c r="BN74" s="17"/>
      <c r="BO74" s="17"/>
    </row>
    <row r="75" spans="1:67" ht="14.2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83"/>
      <c r="BA75" s="17"/>
      <c r="BB75" s="17"/>
      <c r="BC75" s="17"/>
      <c r="BD75" s="17"/>
      <c r="BE75" s="17"/>
      <c r="BF75" s="17"/>
      <c r="BG75" s="17"/>
      <c r="BH75" s="17"/>
      <c r="BI75" s="17"/>
      <c r="BJ75" s="17"/>
      <c r="BK75" s="17"/>
      <c r="BL75" s="17"/>
      <c r="BM75" s="17"/>
      <c r="BN75" s="17"/>
      <c r="BO75" s="17"/>
    </row>
    <row r="76" spans="1:67" ht="14.2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83"/>
      <c r="BA76" s="17"/>
      <c r="BB76" s="17"/>
      <c r="BC76" s="17"/>
      <c r="BD76" s="17"/>
      <c r="BE76" s="17"/>
      <c r="BF76" s="17"/>
      <c r="BG76" s="17"/>
      <c r="BH76" s="17"/>
      <c r="BI76" s="17"/>
      <c r="BJ76" s="17"/>
      <c r="BK76" s="17"/>
      <c r="BL76" s="17"/>
      <c r="BM76" s="17"/>
      <c r="BN76" s="17"/>
      <c r="BO76" s="17"/>
    </row>
    <row r="77" spans="1:67" ht="14.2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83"/>
      <c r="BA77" s="17"/>
      <c r="BB77" s="17"/>
      <c r="BC77" s="17"/>
      <c r="BD77" s="17"/>
      <c r="BE77" s="17"/>
      <c r="BF77" s="17"/>
      <c r="BG77" s="17"/>
      <c r="BH77" s="17"/>
      <c r="BI77" s="17"/>
      <c r="BJ77" s="17"/>
      <c r="BK77" s="17"/>
      <c r="BL77" s="17"/>
      <c r="BM77" s="17"/>
      <c r="BN77" s="17"/>
      <c r="BO77" s="17"/>
    </row>
    <row r="78" spans="1:67" ht="14.2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83"/>
      <c r="BA78" s="17"/>
      <c r="BB78" s="17"/>
      <c r="BC78" s="17"/>
      <c r="BD78" s="17"/>
      <c r="BE78" s="17"/>
      <c r="BF78" s="17"/>
      <c r="BG78" s="17"/>
      <c r="BH78" s="17"/>
      <c r="BI78" s="17"/>
      <c r="BJ78" s="17"/>
      <c r="BK78" s="17"/>
      <c r="BL78" s="17"/>
      <c r="BM78" s="17"/>
      <c r="BN78" s="17"/>
      <c r="BO78" s="17"/>
    </row>
    <row r="79" spans="1:67" ht="14.2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83"/>
      <c r="BA79" s="17"/>
      <c r="BB79" s="17"/>
      <c r="BC79" s="17"/>
      <c r="BD79" s="17"/>
      <c r="BE79" s="17"/>
      <c r="BF79" s="17"/>
      <c r="BG79" s="17"/>
      <c r="BH79" s="17"/>
      <c r="BI79" s="17"/>
      <c r="BJ79" s="17"/>
      <c r="BK79" s="17"/>
      <c r="BL79" s="17"/>
      <c r="BM79" s="17"/>
      <c r="BN79" s="17"/>
      <c r="BO79" s="17"/>
    </row>
    <row r="80" spans="1:67" ht="14.2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83"/>
      <c r="BA80" s="17"/>
      <c r="BB80" s="17"/>
      <c r="BC80" s="17"/>
      <c r="BD80" s="17"/>
      <c r="BE80" s="17"/>
      <c r="BF80" s="17"/>
      <c r="BG80" s="17"/>
      <c r="BH80" s="17"/>
      <c r="BI80" s="17"/>
      <c r="BJ80" s="17"/>
      <c r="BK80" s="17"/>
      <c r="BL80" s="17"/>
      <c r="BM80" s="17"/>
      <c r="BN80" s="17"/>
      <c r="BO80" s="17"/>
    </row>
    <row r="81" spans="1:67" ht="14.2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83"/>
      <c r="BA81" s="17"/>
      <c r="BB81" s="17"/>
      <c r="BC81" s="17"/>
      <c r="BD81" s="17"/>
      <c r="BE81" s="17"/>
      <c r="BF81" s="17"/>
      <c r="BG81" s="17"/>
      <c r="BH81" s="17"/>
      <c r="BI81" s="17"/>
      <c r="BJ81" s="17"/>
      <c r="BK81" s="17"/>
      <c r="BL81" s="17"/>
      <c r="BM81" s="17"/>
      <c r="BN81" s="17"/>
      <c r="BO81" s="17"/>
    </row>
    <row r="82" spans="1:67" ht="14.2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83"/>
      <c r="BA82" s="17"/>
      <c r="BB82" s="17"/>
      <c r="BC82" s="17"/>
      <c r="BD82" s="17"/>
      <c r="BE82" s="17"/>
      <c r="BF82" s="17"/>
      <c r="BG82" s="17"/>
      <c r="BH82" s="17"/>
      <c r="BI82" s="17"/>
      <c r="BJ82" s="17"/>
      <c r="BK82" s="17"/>
      <c r="BL82" s="17"/>
      <c r="BM82" s="17"/>
      <c r="BN82" s="17"/>
      <c r="BO82" s="17"/>
    </row>
    <row r="83" spans="1:67" ht="14.2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83"/>
      <c r="BA83" s="17"/>
      <c r="BB83" s="17"/>
      <c r="BC83" s="17"/>
      <c r="BD83" s="17"/>
      <c r="BE83" s="17"/>
      <c r="BF83" s="17"/>
      <c r="BG83" s="17"/>
      <c r="BH83" s="17"/>
      <c r="BI83" s="17"/>
      <c r="BJ83" s="17"/>
      <c r="BK83" s="17"/>
      <c r="BL83" s="17"/>
      <c r="BM83" s="17"/>
      <c r="BN83" s="17"/>
      <c r="BO83" s="17"/>
    </row>
    <row r="84" spans="1:67" ht="14.2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83"/>
      <c r="BA84" s="17"/>
      <c r="BB84" s="17"/>
      <c r="BC84" s="17"/>
      <c r="BD84" s="17"/>
      <c r="BE84" s="17"/>
      <c r="BF84" s="17"/>
      <c r="BG84" s="17"/>
      <c r="BH84" s="17"/>
      <c r="BI84" s="17"/>
      <c r="BJ84" s="17"/>
      <c r="BK84" s="17"/>
      <c r="BL84" s="17"/>
      <c r="BM84" s="17"/>
      <c r="BN84" s="17"/>
      <c r="BO84" s="17"/>
    </row>
    <row r="85" spans="1:67" ht="14.2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83"/>
      <c r="BA85" s="17"/>
      <c r="BB85" s="17"/>
      <c r="BC85" s="17"/>
      <c r="BD85" s="17"/>
      <c r="BE85" s="17"/>
      <c r="BF85" s="17"/>
      <c r="BG85" s="17"/>
      <c r="BH85" s="17"/>
      <c r="BI85" s="17"/>
      <c r="BJ85" s="17"/>
      <c r="BK85" s="17"/>
      <c r="BL85" s="17"/>
      <c r="BM85" s="17"/>
      <c r="BN85" s="17"/>
      <c r="BO85" s="17"/>
    </row>
    <row r="86" spans="1:67" ht="14.2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83"/>
      <c r="BA86" s="17"/>
      <c r="BB86" s="17"/>
      <c r="BC86" s="17"/>
      <c r="BD86" s="17"/>
      <c r="BE86" s="17"/>
      <c r="BF86" s="17"/>
      <c r="BG86" s="17"/>
      <c r="BH86" s="17"/>
      <c r="BI86" s="17"/>
      <c r="BJ86" s="17"/>
      <c r="BK86" s="17"/>
      <c r="BL86" s="17"/>
      <c r="BM86" s="17"/>
      <c r="BN86" s="17"/>
      <c r="BO86" s="17"/>
    </row>
    <row r="87" spans="1:67" ht="14.2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83"/>
      <c r="BA87" s="17"/>
      <c r="BB87" s="17"/>
      <c r="BC87" s="17"/>
      <c r="BD87" s="17"/>
      <c r="BE87" s="17"/>
      <c r="BF87" s="17"/>
      <c r="BG87" s="17"/>
      <c r="BH87" s="17"/>
      <c r="BI87" s="17"/>
      <c r="BJ87" s="17"/>
      <c r="BK87" s="17"/>
      <c r="BL87" s="17"/>
      <c r="BM87" s="17"/>
      <c r="BN87" s="17"/>
      <c r="BO87" s="17"/>
    </row>
    <row r="88" spans="1:67" ht="14.2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83"/>
      <c r="BA88" s="17"/>
      <c r="BB88" s="17"/>
      <c r="BC88" s="17"/>
      <c r="BD88" s="17"/>
      <c r="BE88" s="17"/>
      <c r="BF88" s="17"/>
      <c r="BG88" s="17"/>
      <c r="BH88" s="17"/>
      <c r="BI88" s="17"/>
      <c r="BJ88" s="17"/>
      <c r="BK88" s="17"/>
      <c r="BL88" s="17"/>
      <c r="BM88" s="17"/>
      <c r="BN88" s="17"/>
      <c r="BO88" s="17"/>
    </row>
    <row r="89" spans="1:67" ht="14.2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83"/>
      <c r="BA89" s="17"/>
      <c r="BB89" s="17"/>
      <c r="BC89" s="17"/>
      <c r="BD89" s="17"/>
      <c r="BE89" s="17"/>
      <c r="BF89" s="17"/>
      <c r="BG89" s="17"/>
      <c r="BH89" s="17"/>
      <c r="BI89" s="17"/>
      <c r="BJ89" s="17"/>
      <c r="BK89" s="17"/>
      <c r="BL89" s="17"/>
      <c r="BM89" s="17"/>
      <c r="BN89" s="17"/>
      <c r="BO89" s="17"/>
    </row>
    <row r="90" spans="1:67" ht="14.2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83"/>
      <c r="BA90" s="17"/>
      <c r="BB90" s="17"/>
      <c r="BC90" s="17"/>
      <c r="BD90" s="17"/>
      <c r="BE90" s="17"/>
      <c r="BF90" s="17"/>
      <c r="BG90" s="17"/>
      <c r="BH90" s="17"/>
      <c r="BI90" s="17"/>
      <c r="BJ90" s="17"/>
      <c r="BK90" s="17"/>
      <c r="BL90" s="17"/>
      <c r="BM90" s="17"/>
      <c r="BN90" s="17"/>
      <c r="BO90" s="17"/>
    </row>
    <row r="91" spans="1:67" ht="14.2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83"/>
      <c r="BA91" s="17"/>
      <c r="BB91" s="17"/>
      <c r="BC91" s="17"/>
      <c r="BD91" s="17"/>
      <c r="BE91" s="17"/>
      <c r="BF91" s="17"/>
      <c r="BG91" s="17"/>
      <c r="BH91" s="17"/>
      <c r="BI91" s="17"/>
      <c r="BJ91" s="17"/>
      <c r="BK91" s="17"/>
      <c r="BL91" s="17"/>
      <c r="BM91" s="17"/>
      <c r="BN91" s="17"/>
      <c r="BO91" s="17"/>
    </row>
    <row r="92" spans="1:67" ht="14.2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83"/>
      <c r="BA92" s="17"/>
      <c r="BB92" s="17"/>
      <c r="BC92" s="17"/>
      <c r="BD92" s="17"/>
      <c r="BE92" s="17"/>
      <c r="BF92" s="17"/>
      <c r="BG92" s="17"/>
      <c r="BH92" s="17"/>
      <c r="BI92" s="17"/>
      <c r="BJ92" s="17"/>
      <c r="BK92" s="17"/>
      <c r="BL92" s="17"/>
      <c r="BM92" s="17"/>
      <c r="BN92" s="17"/>
      <c r="BO92" s="17"/>
    </row>
    <row r="93" spans="1:67" ht="14.2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83"/>
      <c r="BA93" s="17"/>
      <c r="BB93" s="17"/>
      <c r="BC93" s="17"/>
      <c r="BD93" s="17"/>
      <c r="BE93" s="17"/>
      <c r="BF93" s="17"/>
      <c r="BG93" s="17"/>
      <c r="BH93" s="17"/>
      <c r="BI93" s="17"/>
      <c r="BJ93" s="17"/>
      <c r="BK93" s="17"/>
      <c r="BL93" s="17"/>
      <c r="BM93" s="17"/>
      <c r="BN93" s="17"/>
      <c r="BO93" s="17"/>
    </row>
    <row r="94" spans="1:67" ht="14.2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83"/>
      <c r="BA94" s="17"/>
      <c r="BB94" s="17"/>
      <c r="BC94" s="17"/>
      <c r="BD94" s="17"/>
      <c r="BE94" s="17"/>
      <c r="BF94" s="17"/>
      <c r="BG94" s="17"/>
      <c r="BH94" s="17"/>
      <c r="BI94" s="17"/>
      <c r="BJ94" s="17"/>
      <c r="BK94" s="17"/>
      <c r="BL94" s="17"/>
      <c r="BM94" s="17"/>
      <c r="BN94" s="17"/>
      <c r="BO94" s="17"/>
    </row>
    <row r="95" spans="1:67" ht="14.2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83"/>
      <c r="BA95" s="17"/>
      <c r="BB95" s="17"/>
      <c r="BC95" s="17"/>
      <c r="BD95" s="17"/>
      <c r="BE95" s="17"/>
      <c r="BF95" s="17"/>
      <c r="BG95" s="17"/>
      <c r="BH95" s="17"/>
      <c r="BI95" s="17"/>
      <c r="BJ95" s="17"/>
      <c r="BK95" s="17"/>
      <c r="BL95" s="17"/>
      <c r="BM95" s="17"/>
      <c r="BN95" s="17"/>
      <c r="BO95" s="17"/>
    </row>
    <row r="96" spans="1:67" ht="14.2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83"/>
      <c r="BA96" s="17"/>
      <c r="BB96" s="17"/>
      <c r="BC96" s="17"/>
      <c r="BD96" s="17"/>
      <c r="BE96" s="17"/>
      <c r="BF96" s="17"/>
      <c r="BG96" s="17"/>
      <c r="BH96" s="17"/>
      <c r="BI96" s="17"/>
      <c r="BJ96" s="17"/>
      <c r="BK96" s="17"/>
      <c r="BL96" s="17"/>
      <c r="BM96" s="17"/>
      <c r="BN96" s="17"/>
      <c r="BO96" s="17"/>
    </row>
    <row r="97" spans="1:67" ht="14.2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83"/>
      <c r="BA97" s="17"/>
      <c r="BB97" s="17"/>
      <c r="BC97" s="17"/>
      <c r="BD97" s="17"/>
      <c r="BE97" s="17"/>
      <c r="BF97" s="17"/>
      <c r="BG97" s="17"/>
      <c r="BH97" s="17"/>
      <c r="BI97" s="17"/>
      <c r="BJ97" s="17"/>
      <c r="BK97" s="17"/>
      <c r="BL97" s="17"/>
      <c r="BM97" s="17"/>
      <c r="BN97" s="17"/>
      <c r="BO97" s="17"/>
    </row>
    <row r="98" spans="1:67" ht="14.2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83"/>
      <c r="BA98" s="17"/>
      <c r="BB98" s="17"/>
      <c r="BC98" s="17"/>
      <c r="BD98" s="17"/>
      <c r="BE98" s="17"/>
      <c r="BF98" s="17"/>
      <c r="BG98" s="17"/>
      <c r="BH98" s="17"/>
      <c r="BI98" s="17"/>
      <c r="BJ98" s="17"/>
      <c r="BK98" s="17"/>
      <c r="BL98" s="17"/>
      <c r="BM98" s="17"/>
      <c r="BN98" s="17"/>
      <c r="BO98" s="17"/>
    </row>
    <row r="99" spans="1:67" ht="14.2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83"/>
      <c r="BA99" s="17"/>
      <c r="BB99" s="17"/>
      <c r="BC99" s="17"/>
      <c r="BD99" s="17"/>
      <c r="BE99" s="17"/>
      <c r="BF99" s="17"/>
      <c r="BG99" s="17"/>
      <c r="BH99" s="17"/>
      <c r="BI99" s="17"/>
      <c r="BJ99" s="17"/>
      <c r="BK99" s="17"/>
      <c r="BL99" s="17"/>
      <c r="BM99" s="17"/>
      <c r="BN99" s="17"/>
      <c r="BO99" s="17"/>
    </row>
    <row r="100" spans="1:67" ht="14.2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83"/>
      <c r="BA100" s="17"/>
      <c r="BB100" s="17"/>
      <c r="BC100" s="17"/>
      <c r="BD100" s="17"/>
      <c r="BE100" s="17"/>
      <c r="BF100" s="17"/>
      <c r="BG100" s="17"/>
      <c r="BH100" s="17"/>
      <c r="BI100" s="17"/>
      <c r="BJ100" s="17"/>
      <c r="BK100" s="17"/>
      <c r="BL100" s="17"/>
      <c r="BM100" s="17"/>
      <c r="BN100" s="17"/>
      <c r="BO100" s="17"/>
    </row>
    <row r="101" spans="1:67" ht="14.2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83"/>
      <c r="BA101" s="17"/>
      <c r="BB101" s="17"/>
      <c r="BC101" s="17"/>
      <c r="BD101" s="17"/>
      <c r="BE101" s="17"/>
      <c r="BF101" s="17"/>
      <c r="BG101" s="17"/>
      <c r="BH101" s="17"/>
      <c r="BI101" s="17"/>
      <c r="BJ101" s="17"/>
      <c r="BK101" s="17"/>
      <c r="BL101" s="17"/>
      <c r="BM101" s="17"/>
      <c r="BN101" s="17"/>
      <c r="BO101" s="17"/>
    </row>
    <row r="102" spans="1:67" ht="14.2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83"/>
      <c r="BA102" s="17"/>
      <c r="BB102" s="17"/>
      <c r="BC102" s="17"/>
      <c r="BD102" s="17"/>
      <c r="BE102" s="17"/>
      <c r="BF102" s="17"/>
      <c r="BG102" s="17"/>
      <c r="BH102" s="17"/>
      <c r="BI102" s="17"/>
      <c r="BJ102" s="17"/>
      <c r="BK102" s="17"/>
      <c r="BL102" s="17"/>
      <c r="BM102" s="17"/>
      <c r="BN102" s="17"/>
      <c r="BO102" s="17"/>
    </row>
    <row r="103" spans="1:67" ht="14.2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83"/>
      <c r="BA103" s="17"/>
      <c r="BB103" s="17"/>
      <c r="BC103" s="17"/>
      <c r="BD103" s="17"/>
      <c r="BE103" s="17"/>
      <c r="BF103" s="17"/>
      <c r="BG103" s="17"/>
      <c r="BH103" s="17"/>
      <c r="BI103" s="17"/>
      <c r="BJ103" s="17"/>
      <c r="BK103" s="17"/>
      <c r="BL103" s="17"/>
      <c r="BM103" s="17"/>
      <c r="BN103" s="17"/>
      <c r="BO103" s="17"/>
    </row>
    <row r="104" spans="1:67" ht="14.2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83"/>
      <c r="BA104" s="17"/>
      <c r="BB104" s="17"/>
      <c r="BC104" s="17"/>
      <c r="BD104" s="17"/>
      <c r="BE104" s="17"/>
      <c r="BF104" s="17"/>
      <c r="BG104" s="17"/>
      <c r="BH104" s="17"/>
      <c r="BI104" s="17"/>
      <c r="BJ104" s="17"/>
      <c r="BK104" s="17"/>
      <c r="BL104" s="17"/>
      <c r="BM104" s="17"/>
      <c r="BN104" s="17"/>
      <c r="BO104" s="17"/>
    </row>
    <row r="105" spans="1:67" ht="14.2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83"/>
      <c r="BA105" s="17"/>
      <c r="BB105" s="17"/>
      <c r="BC105" s="17"/>
      <c r="BD105" s="17"/>
      <c r="BE105" s="17"/>
      <c r="BF105" s="17"/>
      <c r="BG105" s="17"/>
      <c r="BH105" s="17"/>
      <c r="BI105" s="17"/>
      <c r="BJ105" s="17"/>
      <c r="BK105" s="17"/>
      <c r="BL105" s="17"/>
      <c r="BM105" s="17"/>
      <c r="BN105" s="17"/>
      <c r="BO105" s="17"/>
    </row>
    <row r="106" spans="1:67" ht="14.2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83"/>
      <c r="BA106" s="17"/>
      <c r="BB106" s="17"/>
      <c r="BC106" s="17"/>
      <c r="BD106" s="17"/>
      <c r="BE106" s="17"/>
      <c r="BF106" s="17"/>
      <c r="BG106" s="17"/>
      <c r="BH106" s="17"/>
      <c r="BI106" s="17"/>
      <c r="BJ106" s="17"/>
      <c r="BK106" s="17"/>
      <c r="BL106" s="17"/>
      <c r="BM106" s="17"/>
      <c r="BN106" s="17"/>
      <c r="BO106" s="17"/>
    </row>
    <row r="107" spans="1:67" ht="14.2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83"/>
      <c r="BA107" s="17"/>
      <c r="BB107" s="17"/>
      <c r="BC107" s="17"/>
      <c r="BD107" s="17"/>
      <c r="BE107" s="17"/>
      <c r="BF107" s="17"/>
      <c r="BG107" s="17"/>
      <c r="BH107" s="17"/>
      <c r="BI107" s="17"/>
      <c r="BJ107" s="17"/>
      <c r="BK107" s="17"/>
      <c r="BL107" s="17"/>
      <c r="BM107" s="17"/>
      <c r="BN107" s="17"/>
      <c r="BO107" s="17"/>
    </row>
    <row r="108" spans="1:67" ht="14.2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83"/>
      <c r="BA108" s="17"/>
      <c r="BB108" s="17"/>
      <c r="BC108" s="17"/>
      <c r="BD108" s="17"/>
      <c r="BE108" s="17"/>
      <c r="BF108" s="17"/>
      <c r="BG108" s="17"/>
      <c r="BH108" s="17"/>
      <c r="BI108" s="17"/>
      <c r="BJ108" s="17"/>
      <c r="BK108" s="17"/>
      <c r="BL108" s="17"/>
      <c r="BM108" s="17"/>
      <c r="BN108" s="17"/>
      <c r="BO108" s="17"/>
    </row>
    <row r="109" spans="1:67" ht="14.2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83"/>
      <c r="BA109" s="17"/>
      <c r="BB109" s="17"/>
      <c r="BC109" s="17"/>
      <c r="BD109" s="17"/>
      <c r="BE109" s="17"/>
      <c r="BF109" s="17"/>
      <c r="BG109" s="17"/>
      <c r="BH109" s="17"/>
      <c r="BI109" s="17"/>
      <c r="BJ109" s="17"/>
      <c r="BK109" s="17"/>
      <c r="BL109" s="17"/>
      <c r="BM109" s="17"/>
      <c r="BN109" s="17"/>
      <c r="BO109" s="17"/>
    </row>
    <row r="110" spans="1:67" ht="14.2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83"/>
      <c r="BA110" s="17"/>
      <c r="BB110" s="17"/>
      <c r="BC110" s="17"/>
      <c r="BD110" s="17"/>
      <c r="BE110" s="17"/>
      <c r="BF110" s="17"/>
      <c r="BG110" s="17"/>
      <c r="BH110" s="17"/>
      <c r="BI110" s="17"/>
      <c r="BJ110" s="17"/>
      <c r="BK110" s="17"/>
      <c r="BL110" s="17"/>
      <c r="BM110" s="17"/>
      <c r="BN110" s="17"/>
      <c r="BO110" s="17"/>
    </row>
    <row r="111" spans="1:67" ht="14.2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83"/>
      <c r="BA111" s="17"/>
      <c r="BB111" s="17"/>
      <c r="BC111" s="17"/>
      <c r="BD111" s="17"/>
      <c r="BE111" s="17"/>
      <c r="BF111" s="17"/>
      <c r="BG111" s="17"/>
      <c r="BH111" s="17"/>
      <c r="BI111" s="17"/>
      <c r="BJ111" s="17"/>
      <c r="BK111" s="17"/>
      <c r="BL111" s="17"/>
      <c r="BM111" s="17"/>
      <c r="BN111" s="17"/>
      <c r="BO111" s="17"/>
    </row>
    <row r="112" spans="1:67" ht="14.2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83"/>
      <c r="BA112" s="17"/>
      <c r="BB112" s="17"/>
      <c r="BC112" s="17"/>
      <c r="BD112" s="17"/>
      <c r="BE112" s="17"/>
      <c r="BF112" s="17"/>
      <c r="BG112" s="17"/>
      <c r="BH112" s="17"/>
      <c r="BI112" s="17"/>
      <c r="BJ112" s="17"/>
      <c r="BK112" s="17"/>
      <c r="BL112" s="17"/>
      <c r="BM112" s="17"/>
      <c r="BN112" s="17"/>
      <c r="BO112" s="17"/>
    </row>
    <row r="113" spans="1:67" ht="14.2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83"/>
      <c r="BA113" s="17"/>
      <c r="BB113" s="17"/>
      <c r="BC113" s="17"/>
      <c r="BD113" s="17"/>
      <c r="BE113" s="17"/>
      <c r="BF113" s="17"/>
      <c r="BG113" s="17"/>
      <c r="BH113" s="17"/>
      <c r="BI113" s="17"/>
      <c r="BJ113" s="17"/>
      <c r="BK113" s="17"/>
      <c r="BL113" s="17"/>
      <c r="BM113" s="17"/>
      <c r="BN113" s="17"/>
      <c r="BO113" s="17"/>
    </row>
    <row r="114" spans="1:67" ht="14.2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83"/>
      <c r="BA114" s="17"/>
      <c r="BB114" s="17"/>
      <c r="BC114" s="17"/>
      <c r="BD114" s="17"/>
      <c r="BE114" s="17"/>
      <c r="BF114" s="17"/>
      <c r="BG114" s="17"/>
      <c r="BH114" s="17"/>
      <c r="BI114" s="17"/>
      <c r="BJ114" s="17"/>
      <c r="BK114" s="17"/>
      <c r="BL114" s="17"/>
      <c r="BM114" s="17"/>
      <c r="BN114" s="17"/>
      <c r="BO114" s="17"/>
    </row>
    <row r="115" spans="1:67" ht="14.2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83"/>
      <c r="BA115" s="17"/>
      <c r="BB115" s="17"/>
      <c r="BC115" s="17"/>
      <c r="BD115" s="17"/>
      <c r="BE115" s="17"/>
      <c r="BF115" s="17"/>
      <c r="BG115" s="17"/>
      <c r="BH115" s="17"/>
      <c r="BI115" s="17"/>
      <c r="BJ115" s="17"/>
      <c r="BK115" s="17"/>
      <c r="BL115" s="17"/>
      <c r="BM115" s="17"/>
      <c r="BN115" s="17"/>
      <c r="BO115" s="17"/>
    </row>
    <row r="116" spans="1:67" ht="14.2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83"/>
      <c r="BA116" s="17"/>
      <c r="BB116" s="17"/>
      <c r="BC116" s="17"/>
      <c r="BD116" s="17"/>
      <c r="BE116" s="17"/>
      <c r="BF116" s="17"/>
      <c r="BG116" s="17"/>
      <c r="BH116" s="17"/>
      <c r="BI116" s="17"/>
      <c r="BJ116" s="17"/>
      <c r="BK116" s="17"/>
      <c r="BL116" s="17"/>
      <c r="BM116" s="17"/>
      <c r="BN116" s="17"/>
      <c r="BO116" s="17"/>
    </row>
    <row r="117" spans="1:67" ht="14.2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83"/>
      <c r="BA117" s="17"/>
      <c r="BB117" s="17"/>
      <c r="BC117" s="17"/>
      <c r="BD117" s="17"/>
      <c r="BE117" s="17"/>
      <c r="BF117" s="17"/>
      <c r="BG117" s="17"/>
      <c r="BH117" s="17"/>
      <c r="BI117" s="17"/>
      <c r="BJ117" s="17"/>
      <c r="BK117" s="17"/>
      <c r="BL117" s="17"/>
      <c r="BM117" s="17"/>
      <c r="BN117" s="17"/>
      <c r="BO117" s="17"/>
    </row>
    <row r="118" spans="1:67" ht="14.2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83"/>
      <c r="BA118" s="17"/>
      <c r="BB118" s="17"/>
      <c r="BC118" s="17"/>
      <c r="BD118" s="17"/>
      <c r="BE118" s="17"/>
      <c r="BF118" s="17"/>
      <c r="BG118" s="17"/>
      <c r="BH118" s="17"/>
      <c r="BI118" s="17"/>
      <c r="BJ118" s="17"/>
      <c r="BK118" s="17"/>
      <c r="BL118" s="17"/>
      <c r="BM118" s="17"/>
      <c r="BN118" s="17"/>
      <c r="BO118" s="17"/>
    </row>
    <row r="119" spans="1:67" ht="14.2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83"/>
      <c r="BA119" s="17"/>
      <c r="BB119" s="17"/>
      <c r="BC119" s="17"/>
      <c r="BD119" s="17"/>
      <c r="BE119" s="17"/>
      <c r="BF119" s="17"/>
      <c r="BG119" s="17"/>
      <c r="BH119" s="17"/>
      <c r="BI119" s="17"/>
      <c r="BJ119" s="17"/>
      <c r="BK119" s="17"/>
      <c r="BL119" s="17"/>
      <c r="BM119" s="17"/>
      <c r="BN119" s="17"/>
      <c r="BO119" s="17"/>
    </row>
    <row r="120" spans="1:67" ht="14.2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83"/>
      <c r="BA120" s="17"/>
      <c r="BB120" s="17"/>
      <c r="BC120" s="17"/>
      <c r="BD120" s="17"/>
      <c r="BE120" s="17"/>
      <c r="BF120" s="17"/>
      <c r="BG120" s="17"/>
      <c r="BH120" s="17"/>
      <c r="BI120" s="17"/>
      <c r="BJ120" s="17"/>
      <c r="BK120" s="17"/>
      <c r="BL120" s="17"/>
      <c r="BM120" s="17"/>
      <c r="BN120" s="17"/>
      <c r="BO120" s="17"/>
    </row>
    <row r="121" spans="1:67" ht="14.2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83"/>
      <c r="BA121" s="17"/>
      <c r="BB121" s="17"/>
      <c r="BC121" s="17"/>
      <c r="BD121" s="17"/>
      <c r="BE121" s="17"/>
      <c r="BF121" s="17"/>
      <c r="BG121" s="17"/>
      <c r="BH121" s="17"/>
      <c r="BI121" s="17"/>
      <c r="BJ121" s="17"/>
      <c r="BK121" s="17"/>
      <c r="BL121" s="17"/>
      <c r="BM121" s="17"/>
      <c r="BN121" s="17"/>
      <c r="BO121" s="17"/>
    </row>
    <row r="122" spans="1:67" ht="14.2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83"/>
      <c r="BA122" s="17"/>
      <c r="BB122" s="17"/>
      <c r="BC122" s="17"/>
      <c r="BD122" s="17"/>
      <c r="BE122" s="17"/>
      <c r="BF122" s="17"/>
      <c r="BG122" s="17"/>
      <c r="BH122" s="17"/>
      <c r="BI122" s="17"/>
      <c r="BJ122" s="17"/>
      <c r="BK122" s="17"/>
      <c r="BL122" s="17"/>
      <c r="BM122" s="17"/>
      <c r="BN122" s="17"/>
      <c r="BO122" s="17"/>
    </row>
    <row r="123" spans="1:67" ht="14.2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83"/>
      <c r="BA123" s="17"/>
      <c r="BB123" s="17"/>
      <c r="BC123" s="17"/>
      <c r="BD123" s="17"/>
      <c r="BE123" s="17"/>
      <c r="BF123" s="17"/>
      <c r="BG123" s="17"/>
      <c r="BH123" s="17"/>
      <c r="BI123" s="17"/>
      <c r="BJ123" s="17"/>
      <c r="BK123" s="17"/>
      <c r="BL123" s="17"/>
      <c r="BM123" s="17"/>
      <c r="BN123" s="17"/>
      <c r="BO123" s="17"/>
    </row>
    <row r="124" spans="1:67" ht="14.2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83"/>
      <c r="BA124" s="17"/>
      <c r="BB124" s="17"/>
      <c r="BC124" s="17"/>
      <c r="BD124" s="17"/>
      <c r="BE124" s="17"/>
      <c r="BF124" s="17"/>
      <c r="BG124" s="17"/>
      <c r="BH124" s="17"/>
      <c r="BI124" s="17"/>
      <c r="BJ124" s="17"/>
      <c r="BK124" s="17"/>
      <c r="BL124" s="17"/>
      <c r="BM124" s="17"/>
      <c r="BN124" s="17"/>
      <c r="BO124" s="17"/>
    </row>
    <row r="125" spans="1:67" ht="14.2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83"/>
      <c r="BA125" s="17"/>
      <c r="BB125" s="17"/>
      <c r="BC125" s="17"/>
      <c r="BD125" s="17"/>
      <c r="BE125" s="17"/>
      <c r="BF125" s="17"/>
      <c r="BG125" s="17"/>
      <c r="BH125" s="17"/>
      <c r="BI125" s="17"/>
      <c r="BJ125" s="17"/>
      <c r="BK125" s="17"/>
      <c r="BL125" s="17"/>
      <c r="BM125" s="17"/>
      <c r="BN125" s="17"/>
      <c r="BO125" s="17"/>
    </row>
    <row r="126" spans="1:67" ht="14.2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83"/>
      <c r="BA126" s="17"/>
      <c r="BB126" s="17"/>
      <c r="BC126" s="17"/>
      <c r="BD126" s="17"/>
      <c r="BE126" s="17"/>
      <c r="BF126" s="17"/>
      <c r="BG126" s="17"/>
      <c r="BH126" s="17"/>
      <c r="BI126" s="17"/>
      <c r="BJ126" s="17"/>
      <c r="BK126" s="17"/>
      <c r="BL126" s="17"/>
      <c r="BM126" s="17"/>
      <c r="BN126" s="17"/>
      <c r="BO126" s="17"/>
    </row>
    <row r="127" spans="1:67" ht="14.2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83"/>
      <c r="BA127" s="17"/>
      <c r="BB127" s="17"/>
      <c r="BC127" s="17"/>
      <c r="BD127" s="17"/>
      <c r="BE127" s="17"/>
      <c r="BF127" s="17"/>
      <c r="BG127" s="17"/>
      <c r="BH127" s="17"/>
      <c r="BI127" s="17"/>
      <c r="BJ127" s="17"/>
      <c r="BK127" s="17"/>
      <c r="BL127" s="17"/>
      <c r="BM127" s="17"/>
      <c r="BN127" s="17"/>
      <c r="BO127" s="17"/>
    </row>
    <row r="128" spans="1:67" ht="14.2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83"/>
      <c r="BA128" s="17"/>
      <c r="BB128" s="17"/>
      <c r="BC128" s="17"/>
      <c r="BD128" s="17"/>
      <c r="BE128" s="17"/>
      <c r="BF128" s="17"/>
      <c r="BG128" s="17"/>
      <c r="BH128" s="17"/>
      <c r="BI128" s="17"/>
      <c r="BJ128" s="17"/>
      <c r="BK128" s="17"/>
      <c r="BL128" s="17"/>
      <c r="BM128" s="17"/>
      <c r="BN128" s="17"/>
      <c r="BO128" s="17"/>
    </row>
    <row r="129" spans="1:67" ht="14.2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83"/>
      <c r="BA129" s="17"/>
      <c r="BB129" s="17"/>
      <c r="BC129" s="17"/>
      <c r="BD129" s="17"/>
      <c r="BE129" s="17"/>
      <c r="BF129" s="17"/>
      <c r="BG129" s="17"/>
      <c r="BH129" s="17"/>
      <c r="BI129" s="17"/>
      <c r="BJ129" s="17"/>
      <c r="BK129" s="17"/>
      <c r="BL129" s="17"/>
      <c r="BM129" s="17"/>
      <c r="BN129" s="17"/>
      <c r="BO129" s="17"/>
    </row>
    <row r="130" spans="1:67" ht="14.2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83"/>
      <c r="BA130" s="17"/>
      <c r="BB130" s="17"/>
      <c r="BC130" s="17"/>
      <c r="BD130" s="17"/>
      <c r="BE130" s="17"/>
      <c r="BF130" s="17"/>
      <c r="BG130" s="17"/>
      <c r="BH130" s="17"/>
      <c r="BI130" s="17"/>
      <c r="BJ130" s="17"/>
      <c r="BK130" s="17"/>
      <c r="BL130" s="17"/>
      <c r="BM130" s="17"/>
      <c r="BN130" s="17"/>
      <c r="BO130" s="17"/>
    </row>
    <row r="131" spans="1:67" ht="14.2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83"/>
      <c r="BA131" s="17"/>
      <c r="BB131" s="17"/>
      <c r="BC131" s="17"/>
      <c r="BD131" s="17"/>
      <c r="BE131" s="17"/>
      <c r="BF131" s="17"/>
      <c r="BG131" s="17"/>
      <c r="BH131" s="17"/>
      <c r="BI131" s="17"/>
      <c r="BJ131" s="17"/>
      <c r="BK131" s="17"/>
      <c r="BL131" s="17"/>
      <c r="BM131" s="17"/>
      <c r="BN131" s="17"/>
      <c r="BO131" s="17"/>
    </row>
    <row r="132" spans="1:67" ht="14.2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83"/>
      <c r="BA132" s="17"/>
      <c r="BB132" s="17"/>
      <c r="BC132" s="17"/>
      <c r="BD132" s="17"/>
      <c r="BE132" s="17"/>
      <c r="BF132" s="17"/>
      <c r="BG132" s="17"/>
      <c r="BH132" s="17"/>
      <c r="BI132" s="17"/>
      <c r="BJ132" s="17"/>
      <c r="BK132" s="17"/>
      <c r="BL132" s="17"/>
      <c r="BM132" s="17"/>
      <c r="BN132" s="17"/>
      <c r="BO132" s="17"/>
    </row>
    <row r="133" spans="1:67" ht="14.2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83"/>
      <c r="BA133" s="17"/>
      <c r="BB133" s="17"/>
      <c r="BC133" s="17"/>
      <c r="BD133" s="17"/>
      <c r="BE133" s="17"/>
      <c r="BF133" s="17"/>
      <c r="BG133" s="17"/>
      <c r="BH133" s="17"/>
      <c r="BI133" s="17"/>
      <c r="BJ133" s="17"/>
      <c r="BK133" s="17"/>
      <c r="BL133" s="17"/>
      <c r="BM133" s="17"/>
      <c r="BN133" s="17"/>
      <c r="BO133" s="17"/>
    </row>
    <row r="134" spans="1:67" ht="14.2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83"/>
      <c r="BA134" s="17"/>
      <c r="BB134" s="17"/>
      <c r="BC134" s="17"/>
      <c r="BD134" s="17"/>
      <c r="BE134" s="17"/>
      <c r="BF134" s="17"/>
      <c r="BG134" s="17"/>
      <c r="BH134" s="17"/>
      <c r="BI134" s="17"/>
      <c r="BJ134" s="17"/>
      <c r="BK134" s="17"/>
      <c r="BL134" s="17"/>
      <c r="BM134" s="17"/>
      <c r="BN134" s="17"/>
      <c r="BO134" s="17"/>
    </row>
    <row r="135" spans="1:67" ht="14.2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83"/>
      <c r="BA135" s="17"/>
      <c r="BB135" s="17"/>
      <c r="BC135" s="17"/>
      <c r="BD135" s="17"/>
      <c r="BE135" s="17"/>
      <c r="BF135" s="17"/>
      <c r="BG135" s="17"/>
      <c r="BH135" s="17"/>
      <c r="BI135" s="17"/>
      <c r="BJ135" s="17"/>
      <c r="BK135" s="17"/>
      <c r="BL135" s="17"/>
      <c r="BM135" s="17"/>
      <c r="BN135" s="17"/>
      <c r="BO135" s="17"/>
    </row>
    <row r="136" spans="1:67" ht="14.2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83"/>
      <c r="BA136" s="17"/>
      <c r="BB136" s="17"/>
      <c r="BC136" s="17"/>
      <c r="BD136" s="17"/>
      <c r="BE136" s="17"/>
      <c r="BF136" s="17"/>
      <c r="BG136" s="17"/>
      <c r="BH136" s="17"/>
      <c r="BI136" s="17"/>
      <c r="BJ136" s="17"/>
      <c r="BK136" s="17"/>
      <c r="BL136" s="17"/>
      <c r="BM136" s="17"/>
      <c r="BN136" s="17"/>
      <c r="BO136" s="17"/>
    </row>
    <row r="137" spans="1:67" ht="14.2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83"/>
      <c r="BA137" s="17"/>
      <c r="BB137" s="17"/>
      <c r="BC137" s="17"/>
      <c r="BD137" s="17"/>
      <c r="BE137" s="17"/>
      <c r="BF137" s="17"/>
      <c r="BG137" s="17"/>
      <c r="BH137" s="17"/>
      <c r="BI137" s="17"/>
      <c r="BJ137" s="17"/>
      <c r="BK137" s="17"/>
      <c r="BL137" s="17"/>
      <c r="BM137" s="17"/>
      <c r="BN137" s="17"/>
      <c r="BO137" s="17"/>
    </row>
    <row r="138" spans="1:67" ht="14.2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83"/>
      <c r="BA138" s="17"/>
      <c r="BB138" s="17"/>
      <c r="BC138" s="17"/>
      <c r="BD138" s="17"/>
      <c r="BE138" s="17"/>
      <c r="BF138" s="17"/>
      <c r="BG138" s="17"/>
      <c r="BH138" s="17"/>
      <c r="BI138" s="17"/>
      <c r="BJ138" s="17"/>
      <c r="BK138" s="17"/>
      <c r="BL138" s="17"/>
      <c r="BM138" s="17"/>
      <c r="BN138" s="17"/>
      <c r="BO138" s="17"/>
    </row>
    <row r="139" spans="1:67" ht="14.2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83"/>
      <c r="BA139" s="17"/>
      <c r="BB139" s="17"/>
      <c r="BC139" s="17"/>
      <c r="BD139" s="17"/>
      <c r="BE139" s="17"/>
      <c r="BF139" s="17"/>
      <c r="BG139" s="17"/>
      <c r="BH139" s="17"/>
      <c r="BI139" s="17"/>
      <c r="BJ139" s="17"/>
      <c r="BK139" s="17"/>
      <c r="BL139" s="17"/>
      <c r="BM139" s="17"/>
      <c r="BN139" s="17"/>
      <c r="BO139" s="17"/>
    </row>
    <row r="140" spans="1:67" ht="14.2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83"/>
      <c r="BA140" s="17"/>
      <c r="BB140" s="17"/>
      <c r="BC140" s="17"/>
      <c r="BD140" s="17"/>
      <c r="BE140" s="17"/>
      <c r="BF140" s="17"/>
      <c r="BG140" s="17"/>
      <c r="BH140" s="17"/>
      <c r="BI140" s="17"/>
      <c r="BJ140" s="17"/>
      <c r="BK140" s="17"/>
      <c r="BL140" s="17"/>
      <c r="BM140" s="17"/>
      <c r="BN140" s="17"/>
      <c r="BO140" s="17"/>
    </row>
    <row r="141" spans="1:67" ht="14.2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83"/>
      <c r="BA141" s="17"/>
      <c r="BB141" s="17"/>
      <c r="BC141" s="17"/>
      <c r="BD141" s="17"/>
      <c r="BE141" s="17"/>
      <c r="BF141" s="17"/>
      <c r="BG141" s="17"/>
      <c r="BH141" s="17"/>
      <c r="BI141" s="17"/>
      <c r="BJ141" s="17"/>
      <c r="BK141" s="17"/>
      <c r="BL141" s="17"/>
      <c r="BM141" s="17"/>
      <c r="BN141" s="17"/>
      <c r="BO141" s="17"/>
    </row>
    <row r="142" spans="1:67" ht="14.2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83"/>
      <c r="BA142" s="17"/>
      <c r="BB142" s="17"/>
      <c r="BC142" s="17"/>
      <c r="BD142" s="17"/>
      <c r="BE142" s="17"/>
      <c r="BF142" s="17"/>
      <c r="BG142" s="17"/>
      <c r="BH142" s="17"/>
      <c r="BI142" s="17"/>
      <c r="BJ142" s="17"/>
      <c r="BK142" s="17"/>
      <c r="BL142" s="17"/>
      <c r="BM142" s="17"/>
      <c r="BN142" s="17"/>
      <c r="BO142" s="17"/>
    </row>
    <row r="143" spans="1:67" ht="14.2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83"/>
      <c r="BA143" s="17"/>
      <c r="BB143" s="17"/>
      <c r="BC143" s="17"/>
      <c r="BD143" s="17"/>
      <c r="BE143" s="17"/>
      <c r="BF143" s="17"/>
      <c r="BG143" s="17"/>
      <c r="BH143" s="17"/>
      <c r="BI143" s="17"/>
      <c r="BJ143" s="17"/>
      <c r="BK143" s="17"/>
      <c r="BL143" s="17"/>
      <c r="BM143" s="17"/>
      <c r="BN143" s="17"/>
      <c r="BO143" s="17"/>
    </row>
    <row r="144" spans="1:67" ht="14.2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83"/>
      <c r="BA144" s="17"/>
      <c r="BB144" s="17"/>
      <c r="BC144" s="17"/>
      <c r="BD144" s="17"/>
      <c r="BE144" s="17"/>
      <c r="BF144" s="17"/>
      <c r="BG144" s="17"/>
      <c r="BH144" s="17"/>
      <c r="BI144" s="17"/>
      <c r="BJ144" s="17"/>
      <c r="BK144" s="17"/>
      <c r="BL144" s="17"/>
      <c r="BM144" s="17"/>
      <c r="BN144" s="17"/>
      <c r="BO144" s="17"/>
    </row>
    <row r="145" spans="1:67" ht="14.2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83"/>
      <c r="BA145" s="17"/>
      <c r="BB145" s="17"/>
      <c r="BC145" s="17"/>
      <c r="BD145" s="17"/>
      <c r="BE145" s="17"/>
      <c r="BF145" s="17"/>
      <c r="BG145" s="17"/>
      <c r="BH145" s="17"/>
      <c r="BI145" s="17"/>
      <c r="BJ145" s="17"/>
      <c r="BK145" s="17"/>
      <c r="BL145" s="17"/>
      <c r="BM145" s="17"/>
      <c r="BN145" s="17"/>
      <c r="BO145" s="17"/>
    </row>
    <row r="146" spans="1:67" ht="14.2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83"/>
      <c r="BA146" s="17"/>
      <c r="BB146" s="17"/>
      <c r="BC146" s="17"/>
      <c r="BD146" s="17"/>
      <c r="BE146" s="17"/>
      <c r="BF146" s="17"/>
      <c r="BG146" s="17"/>
      <c r="BH146" s="17"/>
      <c r="BI146" s="17"/>
      <c r="BJ146" s="17"/>
      <c r="BK146" s="17"/>
      <c r="BL146" s="17"/>
      <c r="BM146" s="17"/>
      <c r="BN146" s="17"/>
      <c r="BO146" s="17"/>
    </row>
    <row r="147" spans="1:67" ht="14.2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83"/>
      <c r="BA147" s="17"/>
      <c r="BB147" s="17"/>
      <c r="BC147" s="17"/>
      <c r="BD147" s="17"/>
      <c r="BE147" s="17"/>
      <c r="BF147" s="17"/>
      <c r="BG147" s="17"/>
      <c r="BH147" s="17"/>
      <c r="BI147" s="17"/>
      <c r="BJ147" s="17"/>
      <c r="BK147" s="17"/>
      <c r="BL147" s="17"/>
      <c r="BM147" s="17"/>
      <c r="BN147" s="17"/>
      <c r="BO147" s="17"/>
    </row>
    <row r="148" spans="1:67" ht="14.2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83"/>
      <c r="BA148" s="17"/>
      <c r="BB148" s="17"/>
      <c r="BC148" s="17"/>
      <c r="BD148" s="17"/>
      <c r="BE148" s="17"/>
      <c r="BF148" s="17"/>
      <c r="BG148" s="17"/>
      <c r="BH148" s="17"/>
      <c r="BI148" s="17"/>
      <c r="BJ148" s="17"/>
      <c r="BK148" s="17"/>
      <c r="BL148" s="17"/>
      <c r="BM148" s="17"/>
      <c r="BN148" s="17"/>
      <c r="BO148" s="17"/>
    </row>
    <row r="149" spans="1:67" ht="14.2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83"/>
      <c r="BA149" s="17"/>
      <c r="BB149" s="17"/>
      <c r="BC149" s="17"/>
      <c r="BD149" s="17"/>
      <c r="BE149" s="17"/>
      <c r="BF149" s="17"/>
      <c r="BG149" s="17"/>
      <c r="BH149" s="17"/>
      <c r="BI149" s="17"/>
      <c r="BJ149" s="17"/>
      <c r="BK149" s="17"/>
      <c r="BL149" s="17"/>
      <c r="BM149" s="17"/>
      <c r="BN149" s="17"/>
      <c r="BO149" s="17"/>
    </row>
    <row r="150" spans="1:67" ht="14.2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83"/>
      <c r="BA150" s="17"/>
      <c r="BB150" s="17"/>
      <c r="BC150" s="17"/>
      <c r="BD150" s="17"/>
      <c r="BE150" s="17"/>
      <c r="BF150" s="17"/>
      <c r="BG150" s="17"/>
      <c r="BH150" s="17"/>
      <c r="BI150" s="17"/>
      <c r="BJ150" s="17"/>
      <c r="BK150" s="17"/>
      <c r="BL150" s="17"/>
      <c r="BM150" s="17"/>
      <c r="BN150" s="17"/>
      <c r="BO150" s="17"/>
    </row>
    <row r="151" spans="1:67" ht="14.2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83"/>
      <c r="BA151" s="17"/>
      <c r="BB151" s="17"/>
      <c r="BC151" s="17"/>
      <c r="BD151" s="17"/>
      <c r="BE151" s="17"/>
      <c r="BF151" s="17"/>
      <c r="BG151" s="17"/>
      <c r="BH151" s="17"/>
      <c r="BI151" s="17"/>
      <c r="BJ151" s="17"/>
      <c r="BK151" s="17"/>
      <c r="BL151" s="17"/>
      <c r="BM151" s="17"/>
      <c r="BN151" s="17"/>
      <c r="BO151" s="17"/>
    </row>
    <row r="152" spans="1:67" ht="14.2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83"/>
      <c r="BA152" s="17"/>
      <c r="BB152" s="17"/>
      <c r="BC152" s="17"/>
      <c r="BD152" s="17"/>
      <c r="BE152" s="17"/>
      <c r="BF152" s="17"/>
      <c r="BG152" s="17"/>
      <c r="BH152" s="17"/>
      <c r="BI152" s="17"/>
      <c r="BJ152" s="17"/>
      <c r="BK152" s="17"/>
      <c r="BL152" s="17"/>
      <c r="BM152" s="17"/>
      <c r="BN152" s="17"/>
      <c r="BO152" s="17"/>
    </row>
    <row r="153" spans="1:67" ht="14.2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83"/>
      <c r="BA153" s="17"/>
      <c r="BB153" s="17"/>
      <c r="BC153" s="17"/>
      <c r="BD153" s="17"/>
      <c r="BE153" s="17"/>
      <c r="BF153" s="17"/>
      <c r="BG153" s="17"/>
      <c r="BH153" s="17"/>
      <c r="BI153" s="17"/>
      <c r="BJ153" s="17"/>
      <c r="BK153" s="17"/>
      <c r="BL153" s="17"/>
      <c r="BM153" s="17"/>
      <c r="BN153" s="17"/>
      <c r="BO153" s="17"/>
    </row>
    <row r="154" spans="1:67" ht="14.2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83"/>
      <c r="BA154" s="17"/>
      <c r="BB154" s="17"/>
      <c r="BC154" s="17"/>
      <c r="BD154" s="17"/>
      <c r="BE154" s="17"/>
      <c r="BF154" s="17"/>
      <c r="BG154" s="17"/>
      <c r="BH154" s="17"/>
      <c r="BI154" s="17"/>
      <c r="BJ154" s="17"/>
      <c r="BK154" s="17"/>
      <c r="BL154" s="17"/>
      <c r="BM154" s="17"/>
      <c r="BN154" s="17"/>
      <c r="BO154" s="17"/>
    </row>
    <row r="155" spans="1:67" ht="14.2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83"/>
      <c r="BA155" s="17"/>
      <c r="BB155" s="17"/>
      <c r="BC155" s="17"/>
      <c r="BD155" s="17"/>
      <c r="BE155" s="17"/>
      <c r="BF155" s="17"/>
      <c r="BG155" s="17"/>
      <c r="BH155" s="17"/>
      <c r="BI155" s="17"/>
      <c r="BJ155" s="17"/>
      <c r="BK155" s="17"/>
      <c r="BL155" s="17"/>
      <c r="BM155" s="17"/>
      <c r="BN155" s="17"/>
      <c r="BO155" s="17"/>
    </row>
    <row r="156" spans="1:67" ht="14.2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83"/>
      <c r="BA156" s="17"/>
      <c r="BB156" s="17"/>
      <c r="BC156" s="17"/>
      <c r="BD156" s="17"/>
      <c r="BE156" s="17"/>
      <c r="BF156" s="17"/>
      <c r="BG156" s="17"/>
      <c r="BH156" s="17"/>
      <c r="BI156" s="17"/>
      <c r="BJ156" s="17"/>
      <c r="BK156" s="17"/>
      <c r="BL156" s="17"/>
      <c r="BM156" s="17"/>
      <c r="BN156" s="17"/>
      <c r="BO156" s="17"/>
    </row>
    <row r="157" spans="1:67" ht="14.2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83"/>
      <c r="BA157" s="17"/>
      <c r="BB157" s="17"/>
      <c r="BC157" s="17"/>
      <c r="BD157" s="17"/>
      <c r="BE157" s="17"/>
      <c r="BF157" s="17"/>
      <c r="BG157" s="17"/>
      <c r="BH157" s="17"/>
      <c r="BI157" s="17"/>
      <c r="BJ157" s="17"/>
      <c r="BK157" s="17"/>
      <c r="BL157" s="17"/>
      <c r="BM157" s="17"/>
      <c r="BN157" s="17"/>
      <c r="BO157" s="17"/>
    </row>
    <row r="158" spans="1:67" ht="14.2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83"/>
      <c r="BA158" s="17"/>
      <c r="BB158" s="17"/>
      <c r="BC158" s="17"/>
      <c r="BD158" s="17"/>
      <c r="BE158" s="17"/>
      <c r="BF158" s="17"/>
      <c r="BG158" s="17"/>
      <c r="BH158" s="17"/>
      <c r="BI158" s="17"/>
      <c r="BJ158" s="17"/>
      <c r="BK158" s="17"/>
      <c r="BL158" s="17"/>
      <c r="BM158" s="17"/>
      <c r="BN158" s="17"/>
      <c r="BO158" s="17"/>
    </row>
    <row r="159" spans="1:67" ht="14.2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83"/>
      <c r="BA159" s="17"/>
      <c r="BB159" s="17"/>
      <c r="BC159" s="17"/>
      <c r="BD159" s="17"/>
      <c r="BE159" s="17"/>
      <c r="BF159" s="17"/>
      <c r="BG159" s="17"/>
      <c r="BH159" s="17"/>
      <c r="BI159" s="17"/>
      <c r="BJ159" s="17"/>
      <c r="BK159" s="17"/>
      <c r="BL159" s="17"/>
      <c r="BM159" s="17"/>
      <c r="BN159" s="17"/>
      <c r="BO159" s="17"/>
    </row>
    <row r="160" spans="1:67" ht="14.2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83"/>
      <c r="BA160" s="17"/>
      <c r="BB160" s="17"/>
      <c r="BC160" s="17"/>
      <c r="BD160" s="17"/>
      <c r="BE160" s="17"/>
      <c r="BF160" s="17"/>
      <c r="BG160" s="17"/>
      <c r="BH160" s="17"/>
      <c r="BI160" s="17"/>
      <c r="BJ160" s="17"/>
      <c r="BK160" s="17"/>
      <c r="BL160" s="17"/>
      <c r="BM160" s="17"/>
      <c r="BN160" s="17"/>
      <c r="BO160" s="17"/>
    </row>
    <row r="161" spans="1:67" ht="14.2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83"/>
      <c r="BA161" s="17"/>
      <c r="BB161" s="17"/>
      <c r="BC161" s="17"/>
      <c r="BD161" s="17"/>
      <c r="BE161" s="17"/>
      <c r="BF161" s="17"/>
      <c r="BG161" s="17"/>
      <c r="BH161" s="17"/>
      <c r="BI161" s="17"/>
      <c r="BJ161" s="17"/>
      <c r="BK161" s="17"/>
      <c r="BL161" s="17"/>
      <c r="BM161" s="17"/>
      <c r="BN161" s="17"/>
      <c r="BO161" s="17"/>
    </row>
    <row r="162" spans="1:67" ht="14.2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83"/>
      <c r="BA162" s="17"/>
      <c r="BB162" s="17"/>
      <c r="BC162" s="17"/>
      <c r="BD162" s="17"/>
      <c r="BE162" s="17"/>
      <c r="BF162" s="17"/>
      <c r="BG162" s="17"/>
      <c r="BH162" s="17"/>
      <c r="BI162" s="17"/>
      <c r="BJ162" s="17"/>
      <c r="BK162" s="17"/>
      <c r="BL162" s="17"/>
      <c r="BM162" s="17"/>
      <c r="BN162" s="17"/>
      <c r="BO162" s="17"/>
    </row>
    <row r="163" spans="1:67" ht="14.2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83"/>
      <c r="BA163" s="17"/>
      <c r="BB163" s="17"/>
      <c r="BC163" s="17"/>
      <c r="BD163" s="17"/>
      <c r="BE163" s="17"/>
      <c r="BF163" s="17"/>
      <c r="BG163" s="17"/>
      <c r="BH163" s="17"/>
      <c r="BI163" s="17"/>
      <c r="BJ163" s="17"/>
      <c r="BK163" s="17"/>
      <c r="BL163" s="17"/>
      <c r="BM163" s="17"/>
      <c r="BN163" s="17"/>
      <c r="BO163" s="17"/>
    </row>
    <row r="164" spans="1:67" ht="14.2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83"/>
      <c r="BA164" s="17"/>
      <c r="BB164" s="17"/>
      <c r="BC164" s="17"/>
      <c r="BD164" s="17"/>
      <c r="BE164" s="17"/>
      <c r="BF164" s="17"/>
      <c r="BG164" s="17"/>
      <c r="BH164" s="17"/>
      <c r="BI164" s="17"/>
      <c r="BJ164" s="17"/>
      <c r="BK164" s="17"/>
      <c r="BL164" s="17"/>
      <c r="BM164" s="17"/>
      <c r="BN164" s="17"/>
      <c r="BO164" s="17"/>
    </row>
    <row r="165" spans="1:67" ht="14.2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83"/>
      <c r="BA165" s="17"/>
      <c r="BB165" s="17"/>
      <c r="BC165" s="17"/>
      <c r="BD165" s="17"/>
      <c r="BE165" s="17"/>
      <c r="BF165" s="17"/>
      <c r="BG165" s="17"/>
      <c r="BH165" s="17"/>
      <c r="BI165" s="17"/>
      <c r="BJ165" s="17"/>
      <c r="BK165" s="17"/>
      <c r="BL165" s="17"/>
      <c r="BM165" s="17"/>
      <c r="BN165" s="17"/>
      <c r="BO165" s="17"/>
    </row>
    <row r="166" spans="1:67" ht="14.2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83"/>
      <c r="BA166" s="17"/>
      <c r="BB166" s="17"/>
      <c r="BC166" s="17"/>
      <c r="BD166" s="17"/>
      <c r="BE166" s="17"/>
      <c r="BF166" s="17"/>
      <c r="BG166" s="17"/>
      <c r="BH166" s="17"/>
      <c r="BI166" s="17"/>
      <c r="BJ166" s="17"/>
      <c r="BK166" s="17"/>
      <c r="BL166" s="17"/>
      <c r="BM166" s="17"/>
      <c r="BN166" s="17"/>
      <c r="BO166" s="17"/>
    </row>
    <row r="167" spans="1:67" ht="14.2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83"/>
      <c r="BA167" s="17"/>
      <c r="BB167" s="17"/>
      <c r="BC167" s="17"/>
      <c r="BD167" s="17"/>
      <c r="BE167" s="17"/>
      <c r="BF167" s="17"/>
      <c r="BG167" s="17"/>
      <c r="BH167" s="17"/>
      <c r="BI167" s="17"/>
      <c r="BJ167" s="17"/>
      <c r="BK167" s="17"/>
      <c r="BL167" s="17"/>
      <c r="BM167" s="17"/>
      <c r="BN167" s="17"/>
      <c r="BO167" s="17"/>
    </row>
    <row r="168" spans="1:67" ht="14.2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83"/>
      <c r="BA168" s="17"/>
      <c r="BB168" s="17"/>
      <c r="BC168" s="17"/>
      <c r="BD168" s="17"/>
      <c r="BE168" s="17"/>
      <c r="BF168" s="17"/>
      <c r="BG168" s="17"/>
      <c r="BH168" s="17"/>
      <c r="BI168" s="17"/>
      <c r="BJ168" s="17"/>
      <c r="BK168" s="17"/>
      <c r="BL168" s="17"/>
      <c r="BM168" s="17"/>
      <c r="BN168" s="17"/>
      <c r="BO168" s="17"/>
    </row>
    <row r="169" spans="1:67" ht="14.2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83"/>
      <c r="BA169" s="17"/>
      <c r="BB169" s="17"/>
      <c r="BC169" s="17"/>
      <c r="BD169" s="17"/>
      <c r="BE169" s="17"/>
      <c r="BF169" s="17"/>
      <c r="BG169" s="17"/>
      <c r="BH169" s="17"/>
      <c r="BI169" s="17"/>
      <c r="BJ169" s="17"/>
      <c r="BK169" s="17"/>
      <c r="BL169" s="17"/>
      <c r="BM169" s="17"/>
      <c r="BN169" s="17"/>
      <c r="BO169" s="17"/>
    </row>
    <row r="170" spans="1:67" ht="14.2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83"/>
      <c r="BA170" s="17"/>
      <c r="BB170" s="17"/>
      <c r="BC170" s="17"/>
      <c r="BD170" s="17"/>
      <c r="BE170" s="17"/>
      <c r="BF170" s="17"/>
      <c r="BG170" s="17"/>
      <c r="BH170" s="17"/>
      <c r="BI170" s="17"/>
      <c r="BJ170" s="17"/>
      <c r="BK170" s="17"/>
      <c r="BL170" s="17"/>
      <c r="BM170" s="17"/>
      <c r="BN170" s="17"/>
      <c r="BO170" s="17"/>
    </row>
    <row r="171" spans="1:67" ht="14.2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83"/>
      <c r="BA171" s="17"/>
      <c r="BB171" s="17"/>
      <c r="BC171" s="17"/>
      <c r="BD171" s="17"/>
      <c r="BE171" s="17"/>
      <c r="BF171" s="17"/>
      <c r="BG171" s="17"/>
      <c r="BH171" s="17"/>
      <c r="BI171" s="17"/>
      <c r="BJ171" s="17"/>
      <c r="BK171" s="17"/>
      <c r="BL171" s="17"/>
      <c r="BM171" s="17"/>
      <c r="BN171" s="17"/>
      <c r="BO171" s="17"/>
    </row>
    <row r="172" spans="1:67" ht="14.2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83"/>
      <c r="BA172" s="17"/>
      <c r="BB172" s="17"/>
      <c r="BC172" s="17"/>
      <c r="BD172" s="17"/>
      <c r="BE172" s="17"/>
      <c r="BF172" s="17"/>
      <c r="BG172" s="17"/>
      <c r="BH172" s="17"/>
      <c r="BI172" s="17"/>
      <c r="BJ172" s="17"/>
      <c r="BK172" s="17"/>
      <c r="BL172" s="17"/>
      <c r="BM172" s="17"/>
      <c r="BN172" s="17"/>
      <c r="BO172" s="17"/>
    </row>
    <row r="173" spans="1:67" ht="14.2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83"/>
      <c r="BA173" s="17"/>
      <c r="BB173" s="17"/>
      <c r="BC173" s="17"/>
      <c r="BD173" s="17"/>
      <c r="BE173" s="17"/>
      <c r="BF173" s="17"/>
      <c r="BG173" s="17"/>
      <c r="BH173" s="17"/>
      <c r="BI173" s="17"/>
      <c r="BJ173" s="17"/>
      <c r="BK173" s="17"/>
      <c r="BL173" s="17"/>
      <c r="BM173" s="17"/>
      <c r="BN173" s="17"/>
      <c r="BO173" s="17"/>
    </row>
    <row r="174" spans="1:67" ht="14.2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83"/>
      <c r="BA174" s="17"/>
      <c r="BB174" s="17"/>
      <c r="BC174" s="17"/>
      <c r="BD174" s="17"/>
      <c r="BE174" s="17"/>
      <c r="BF174" s="17"/>
      <c r="BG174" s="17"/>
      <c r="BH174" s="17"/>
      <c r="BI174" s="17"/>
      <c r="BJ174" s="17"/>
      <c r="BK174" s="17"/>
      <c r="BL174" s="17"/>
      <c r="BM174" s="17"/>
      <c r="BN174" s="17"/>
      <c r="BO174" s="17"/>
    </row>
    <row r="175" spans="1:67" ht="14.2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83"/>
      <c r="BA175" s="17"/>
      <c r="BB175" s="17"/>
      <c r="BC175" s="17"/>
      <c r="BD175" s="17"/>
      <c r="BE175" s="17"/>
      <c r="BF175" s="17"/>
      <c r="BG175" s="17"/>
      <c r="BH175" s="17"/>
      <c r="BI175" s="17"/>
      <c r="BJ175" s="17"/>
      <c r="BK175" s="17"/>
      <c r="BL175" s="17"/>
      <c r="BM175" s="17"/>
      <c r="BN175" s="17"/>
      <c r="BO175" s="17"/>
    </row>
    <row r="176" spans="1:67" ht="14.2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83"/>
      <c r="BA176" s="17"/>
      <c r="BB176" s="17"/>
      <c r="BC176" s="17"/>
      <c r="BD176" s="17"/>
      <c r="BE176" s="17"/>
      <c r="BF176" s="17"/>
      <c r="BG176" s="17"/>
      <c r="BH176" s="17"/>
      <c r="BI176" s="17"/>
      <c r="BJ176" s="17"/>
      <c r="BK176" s="17"/>
      <c r="BL176" s="17"/>
      <c r="BM176" s="17"/>
      <c r="BN176" s="17"/>
      <c r="BO176" s="17"/>
    </row>
    <row r="177" spans="1:67" ht="14.2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83"/>
      <c r="BA177" s="17"/>
      <c r="BB177" s="17"/>
      <c r="BC177" s="17"/>
      <c r="BD177" s="17"/>
      <c r="BE177" s="17"/>
      <c r="BF177" s="17"/>
      <c r="BG177" s="17"/>
      <c r="BH177" s="17"/>
      <c r="BI177" s="17"/>
      <c r="BJ177" s="17"/>
      <c r="BK177" s="17"/>
      <c r="BL177" s="17"/>
      <c r="BM177" s="17"/>
      <c r="BN177" s="17"/>
      <c r="BO177" s="17"/>
    </row>
    <row r="178" spans="1:67" ht="14.2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83"/>
      <c r="BA178" s="17"/>
      <c r="BB178" s="17"/>
      <c r="BC178" s="17"/>
      <c r="BD178" s="17"/>
      <c r="BE178" s="17"/>
      <c r="BF178" s="17"/>
      <c r="BG178" s="17"/>
      <c r="BH178" s="17"/>
      <c r="BI178" s="17"/>
      <c r="BJ178" s="17"/>
      <c r="BK178" s="17"/>
      <c r="BL178" s="17"/>
      <c r="BM178" s="17"/>
      <c r="BN178" s="17"/>
      <c r="BO178" s="17"/>
    </row>
    <row r="179" spans="1:67" ht="14.2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83"/>
      <c r="BA179" s="17"/>
      <c r="BB179" s="17"/>
      <c r="BC179" s="17"/>
      <c r="BD179" s="17"/>
      <c r="BE179" s="17"/>
      <c r="BF179" s="17"/>
      <c r="BG179" s="17"/>
      <c r="BH179" s="17"/>
      <c r="BI179" s="17"/>
      <c r="BJ179" s="17"/>
      <c r="BK179" s="17"/>
      <c r="BL179" s="17"/>
      <c r="BM179" s="17"/>
      <c r="BN179" s="17"/>
      <c r="BO179" s="17"/>
    </row>
    <row r="180" spans="1:67" ht="14.2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83"/>
      <c r="BA180" s="17"/>
      <c r="BB180" s="17"/>
      <c r="BC180" s="17"/>
      <c r="BD180" s="17"/>
      <c r="BE180" s="17"/>
      <c r="BF180" s="17"/>
      <c r="BG180" s="17"/>
      <c r="BH180" s="17"/>
      <c r="BI180" s="17"/>
      <c r="BJ180" s="17"/>
      <c r="BK180" s="17"/>
      <c r="BL180" s="17"/>
      <c r="BM180" s="17"/>
      <c r="BN180" s="17"/>
      <c r="BO180" s="17"/>
    </row>
    <row r="181" spans="1:67" ht="14.2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83"/>
      <c r="BA181" s="17"/>
      <c r="BB181" s="17"/>
      <c r="BC181" s="17"/>
      <c r="BD181" s="17"/>
      <c r="BE181" s="17"/>
      <c r="BF181" s="17"/>
      <c r="BG181" s="17"/>
      <c r="BH181" s="17"/>
      <c r="BI181" s="17"/>
      <c r="BJ181" s="17"/>
      <c r="BK181" s="17"/>
      <c r="BL181" s="17"/>
      <c r="BM181" s="17"/>
      <c r="BN181" s="17"/>
      <c r="BO181" s="17"/>
    </row>
    <row r="182" spans="1:67" ht="14.2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83"/>
      <c r="BA182" s="17"/>
      <c r="BB182" s="17"/>
      <c r="BC182" s="17"/>
      <c r="BD182" s="17"/>
      <c r="BE182" s="17"/>
      <c r="BF182" s="17"/>
      <c r="BG182" s="17"/>
      <c r="BH182" s="17"/>
      <c r="BI182" s="17"/>
      <c r="BJ182" s="17"/>
      <c r="BK182" s="17"/>
      <c r="BL182" s="17"/>
      <c r="BM182" s="17"/>
      <c r="BN182" s="17"/>
      <c r="BO182" s="17"/>
    </row>
    <row r="183" spans="1:67" ht="14.2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83"/>
      <c r="BA183" s="17"/>
      <c r="BB183" s="17"/>
      <c r="BC183" s="17"/>
      <c r="BD183" s="17"/>
      <c r="BE183" s="17"/>
      <c r="BF183" s="17"/>
      <c r="BG183" s="17"/>
      <c r="BH183" s="17"/>
      <c r="BI183" s="17"/>
      <c r="BJ183" s="17"/>
      <c r="BK183" s="17"/>
      <c r="BL183" s="17"/>
      <c r="BM183" s="17"/>
      <c r="BN183" s="17"/>
      <c r="BO183" s="17"/>
    </row>
    <row r="184" spans="1:67" ht="14.2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83"/>
      <c r="BA184" s="17"/>
      <c r="BB184" s="17"/>
      <c r="BC184" s="17"/>
      <c r="BD184" s="17"/>
      <c r="BE184" s="17"/>
      <c r="BF184" s="17"/>
      <c r="BG184" s="17"/>
      <c r="BH184" s="17"/>
      <c r="BI184" s="17"/>
      <c r="BJ184" s="17"/>
      <c r="BK184" s="17"/>
      <c r="BL184" s="17"/>
      <c r="BM184" s="17"/>
      <c r="BN184" s="17"/>
      <c r="BO184" s="17"/>
    </row>
    <row r="185" spans="1:67" ht="14.2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83"/>
      <c r="BA185" s="17"/>
      <c r="BB185" s="17"/>
      <c r="BC185" s="17"/>
      <c r="BD185" s="17"/>
      <c r="BE185" s="17"/>
      <c r="BF185" s="17"/>
      <c r="BG185" s="17"/>
      <c r="BH185" s="17"/>
      <c r="BI185" s="17"/>
      <c r="BJ185" s="17"/>
      <c r="BK185" s="17"/>
      <c r="BL185" s="17"/>
      <c r="BM185" s="17"/>
      <c r="BN185" s="17"/>
      <c r="BO185" s="17"/>
    </row>
    <row r="186" spans="1:67" ht="14.2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83"/>
      <c r="BA186" s="17"/>
      <c r="BB186" s="17"/>
      <c r="BC186" s="17"/>
      <c r="BD186" s="17"/>
      <c r="BE186" s="17"/>
      <c r="BF186" s="17"/>
      <c r="BG186" s="17"/>
      <c r="BH186" s="17"/>
      <c r="BI186" s="17"/>
      <c r="BJ186" s="17"/>
      <c r="BK186" s="17"/>
      <c r="BL186" s="17"/>
      <c r="BM186" s="17"/>
      <c r="BN186" s="17"/>
      <c r="BO186" s="17"/>
    </row>
    <row r="187" spans="1:67" ht="14.2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83"/>
      <c r="BA187" s="17"/>
      <c r="BB187" s="17"/>
      <c r="BC187" s="17"/>
      <c r="BD187" s="17"/>
      <c r="BE187" s="17"/>
      <c r="BF187" s="17"/>
      <c r="BG187" s="17"/>
      <c r="BH187" s="17"/>
      <c r="BI187" s="17"/>
      <c r="BJ187" s="17"/>
      <c r="BK187" s="17"/>
      <c r="BL187" s="17"/>
      <c r="BM187" s="17"/>
      <c r="BN187" s="17"/>
      <c r="BO187" s="17"/>
    </row>
    <row r="188" spans="1:67" ht="14.2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83"/>
      <c r="BA188" s="17"/>
      <c r="BB188" s="17"/>
      <c r="BC188" s="17"/>
      <c r="BD188" s="17"/>
      <c r="BE188" s="17"/>
      <c r="BF188" s="17"/>
      <c r="BG188" s="17"/>
      <c r="BH188" s="17"/>
      <c r="BI188" s="17"/>
      <c r="BJ188" s="17"/>
      <c r="BK188" s="17"/>
      <c r="BL188" s="17"/>
      <c r="BM188" s="17"/>
      <c r="BN188" s="17"/>
      <c r="BO188" s="17"/>
    </row>
    <row r="189" spans="1:67" ht="14.2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83"/>
      <c r="BA189" s="17"/>
      <c r="BB189" s="17"/>
      <c r="BC189" s="17"/>
      <c r="BD189" s="17"/>
      <c r="BE189" s="17"/>
      <c r="BF189" s="17"/>
      <c r="BG189" s="17"/>
      <c r="BH189" s="17"/>
      <c r="BI189" s="17"/>
      <c r="BJ189" s="17"/>
      <c r="BK189" s="17"/>
      <c r="BL189" s="17"/>
      <c r="BM189" s="17"/>
      <c r="BN189" s="17"/>
      <c r="BO189" s="17"/>
    </row>
    <row r="190" spans="1:67" ht="14.2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83"/>
      <c r="BA190" s="17"/>
      <c r="BB190" s="17"/>
      <c r="BC190" s="17"/>
      <c r="BD190" s="17"/>
      <c r="BE190" s="17"/>
      <c r="BF190" s="17"/>
      <c r="BG190" s="17"/>
      <c r="BH190" s="17"/>
      <c r="BI190" s="17"/>
      <c r="BJ190" s="17"/>
      <c r="BK190" s="17"/>
      <c r="BL190" s="17"/>
      <c r="BM190" s="17"/>
      <c r="BN190" s="17"/>
      <c r="BO190" s="17"/>
    </row>
    <row r="191" spans="1:67" ht="14.2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83"/>
      <c r="BA191" s="17"/>
      <c r="BB191" s="17"/>
      <c r="BC191" s="17"/>
      <c r="BD191" s="17"/>
      <c r="BE191" s="17"/>
      <c r="BF191" s="17"/>
      <c r="BG191" s="17"/>
      <c r="BH191" s="17"/>
      <c r="BI191" s="17"/>
      <c r="BJ191" s="17"/>
      <c r="BK191" s="17"/>
      <c r="BL191" s="17"/>
      <c r="BM191" s="17"/>
      <c r="BN191" s="17"/>
      <c r="BO191" s="17"/>
    </row>
    <row r="192" spans="1:67" ht="14.2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83"/>
      <c r="BA192" s="17"/>
      <c r="BB192" s="17"/>
      <c r="BC192" s="17"/>
      <c r="BD192" s="17"/>
      <c r="BE192" s="17"/>
      <c r="BF192" s="17"/>
      <c r="BG192" s="17"/>
      <c r="BH192" s="17"/>
      <c r="BI192" s="17"/>
      <c r="BJ192" s="17"/>
      <c r="BK192" s="17"/>
      <c r="BL192" s="17"/>
      <c r="BM192" s="17"/>
      <c r="BN192" s="17"/>
      <c r="BO192" s="17"/>
    </row>
    <row r="193" spans="1:67" ht="14.2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83"/>
      <c r="BA193" s="17"/>
      <c r="BB193" s="17"/>
      <c r="BC193" s="17"/>
      <c r="BD193" s="17"/>
      <c r="BE193" s="17"/>
      <c r="BF193" s="17"/>
      <c r="BG193" s="17"/>
      <c r="BH193" s="17"/>
      <c r="BI193" s="17"/>
      <c r="BJ193" s="17"/>
      <c r="BK193" s="17"/>
      <c r="BL193" s="17"/>
      <c r="BM193" s="17"/>
      <c r="BN193" s="17"/>
      <c r="BO193" s="17"/>
    </row>
    <row r="194" spans="1:67" ht="14.2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83"/>
      <c r="BA194" s="17"/>
      <c r="BB194" s="17"/>
      <c r="BC194" s="17"/>
      <c r="BD194" s="17"/>
      <c r="BE194" s="17"/>
      <c r="BF194" s="17"/>
      <c r="BG194" s="17"/>
      <c r="BH194" s="17"/>
      <c r="BI194" s="17"/>
      <c r="BJ194" s="17"/>
      <c r="BK194" s="17"/>
      <c r="BL194" s="17"/>
      <c r="BM194" s="17"/>
      <c r="BN194" s="17"/>
      <c r="BO194" s="17"/>
    </row>
    <row r="195" spans="1:67" ht="14.2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83"/>
      <c r="BA195" s="17"/>
      <c r="BB195" s="17"/>
      <c r="BC195" s="17"/>
      <c r="BD195" s="17"/>
      <c r="BE195" s="17"/>
      <c r="BF195" s="17"/>
      <c r="BG195" s="17"/>
      <c r="BH195" s="17"/>
      <c r="BI195" s="17"/>
      <c r="BJ195" s="17"/>
      <c r="BK195" s="17"/>
      <c r="BL195" s="17"/>
      <c r="BM195" s="17"/>
      <c r="BN195" s="17"/>
      <c r="BO195" s="17"/>
    </row>
    <row r="196" spans="1:67" ht="14.2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83"/>
      <c r="BA196" s="17"/>
      <c r="BB196" s="17"/>
      <c r="BC196" s="17"/>
      <c r="BD196" s="17"/>
      <c r="BE196" s="17"/>
      <c r="BF196" s="17"/>
      <c r="BG196" s="17"/>
      <c r="BH196" s="17"/>
      <c r="BI196" s="17"/>
      <c r="BJ196" s="17"/>
      <c r="BK196" s="17"/>
      <c r="BL196" s="17"/>
      <c r="BM196" s="17"/>
      <c r="BN196" s="17"/>
      <c r="BO196" s="17"/>
    </row>
    <row r="197" spans="1:67" ht="14.2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83"/>
      <c r="BA197" s="17"/>
      <c r="BB197" s="17"/>
      <c r="BC197" s="17"/>
      <c r="BD197" s="17"/>
      <c r="BE197" s="17"/>
      <c r="BF197" s="17"/>
      <c r="BG197" s="17"/>
      <c r="BH197" s="17"/>
      <c r="BI197" s="17"/>
      <c r="BJ197" s="17"/>
      <c r="BK197" s="17"/>
      <c r="BL197" s="17"/>
      <c r="BM197" s="17"/>
      <c r="BN197" s="17"/>
      <c r="BO197" s="17"/>
    </row>
    <row r="198" spans="1:67" ht="14.2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83"/>
      <c r="BA198" s="17"/>
      <c r="BB198" s="17"/>
      <c r="BC198" s="17"/>
      <c r="BD198" s="17"/>
      <c r="BE198" s="17"/>
      <c r="BF198" s="17"/>
      <c r="BG198" s="17"/>
      <c r="BH198" s="17"/>
      <c r="BI198" s="17"/>
      <c r="BJ198" s="17"/>
      <c r="BK198" s="17"/>
      <c r="BL198" s="17"/>
      <c r="BM198" s="17"/>
      <c r="BN198" s="17"/>
      <c r="BO198" s="17"/>
    </row>
    <row r="199" spans="1:67" ht="14.2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83"/>
      <c r="BA199" s="17"/>
      <c r="BB199" s="17"/>
      <c r="BC199" s="17"/>
      <c r="BD199" s="17"/>
      <c r="BE199" s="17"/>
      <c r="BF199" s="17"/>
      <c r="BG199" s="17"/>
      <c r="BH199" s="17"/>
      <c r="BI199" s="17"/>
      <c r="BJ199" s="17"/>
      <c r="BK199" s="17"/>
      <c r="BL199" s="17"/>
      <c r="BM199" s="17"/>
      <c r="BN199" s="17"/>
      <c r="BO199" s="17"/>
    </row>
    <row r="200" spans="1:67" ht="14.2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83"/>
      <c r="BA200" s="17"/>
      <c r="BB200" s="17"/>
      <c r="BC200" s="17"/>
      <c r="BD200" s="17"/>
      <c r="BE200" s="17"/>
      <c r="BF200" s="17"/>
      <c r="BG200" s="17"/>
      <c r="BH200" s="17"/>
      <c r="BI200" s="17"/>
      <c r="BJ200" s="17"/>
      <c r="BK200" s="17"/>
      <c r="BL200" s="17"/>
      <c r="BM200" s="17"/>
      <c r="BN200" s="17"/>
      <c r="BO200" s="17"/>
    </row>
    <row r="201" spans="1:67" ht="14.2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83"/>
      <c r="BA201" s="17"/>
      <c r="BB201" s="17"/>
      <c r="BC201" s="17"/>
      <c r="BD201" s="17"/>
      <c r="BE201" s="17"/>
      <c r="BF201" s="17"/>
      <c r="BG201" s="17"/>
      <c r="BH201" s="17"/>
      <c r="BI201" s="17"/>
      <c r="BJ201" s="17"/>
      <c r="BK201" s="17"/>
      <c r="BL201" s="17"/>
      <c r="BM201" s="17"/>
      <c r="BN201" s="17"/>
      <c r="BO201" s="17"/>
    </row>
    <row r="202" spans="1:67" ht="14.2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83"/>
      <c r="BA202" s="17"/>
      <c r="BB202" s="17"/>
      <c r="BC202" s="17"/>
      <c r="BD202" s="17"/>
      <c r="BE202" s="17"/>
      <c r="BF202" s="17"/>
      <c r="BG202" s="17"/>
      <c r="BH202" s="17"/>
      <c r="BI202" s="17"/>
      <c r="BJ202" s="17"/>
      <c r="BK202" s="17"/>
      <c r="BL202" s="17"/>
      <c r="BM202" s="17"/>
      <c r="BN202" s="17"/>
      <c r="BO202" s="17"/>
    </row>
    <row r="203" spans="1:67" ht="14.2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83"/>
      <c r="BA203" s="17"/>
      <c r="BB203" s="17"/>
      <c r="BC203" s="17"/>
      <c r="BD203" s="17"/>
      <c r="BE203" s="17"/>
      <c r="BF203" s="17"/>
      <c r="BG203" s="17"/>
      <c r="BH203" s="17"/>
      <c r="BI203" s="17"/>
      <c r="BJ203" s="17"/>
      <c r="BK203" s="17"/>
      <c r="BL203" s="17"/>
      <c r="BM203" s="17"/>
      <c r="BN203" s="17"/>
      <c r="BO203" s="17"/>
    </row>
    <row r="204" spans="1:67" ht="14.2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83"/>
      <c r="BA204" s="17"/>
      <c r="BB204" s="17"/>
      <c r="BC204" s="17"/>
      <c r="BD204" s="17"/>
      <c r="BE204" s="17"/>
      <c r="BF204" s="17"/>
      <c r="BG204" s="17"/>
      <c r="BH204" s="17"/>
      <c r="BI204" s="17"/>
      <c r="BJ204" s="17"/>
      <c r="BK204" s="17"/>
      <c r="BL204" s="17"/>
      <c r="BM204" s="17"/>
      <c r="BN204" s="17"/>
      <c r="BO204" s="17"/>
    </row>
    <row r="205" spans="1:67" ht="14.2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83"/>
      <c r="BA205" s="17"/>
      <c r="BB205" s="17"/>
      <c r="BC205" s="17"/>
      <c r="BD205" s="17"/>
      <c r="BE205" s="17"/>
      <c r="BF205" s="17"/>
      <c r="BG205" s="17"/>
      <c r="BH205" s="17"/>
      <c r="BI205" s="17"/>
      <c r="BJ205" s="17"/>
      <c r="BK205" s="17"/>
      <c r="BL205" s="17"/>
      <c r="BM205" s="17"/>
      <c r="BN205" s="17"/>
      <c r="BO205" s="17"/>
    </row>
    <row r="206" spans="1:67" ht="14.2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83"/>
      <c r="BA206" s="17"/>
      <c r="BB206" s="17"/>
      <c r="BC206" s="17"/>
      <c r="BD206" s="17"/>
      <c r="BE206" s="17"/>
      <c r="BF206" s="17"/>
      <c r="BG206" s="17"/>
      <c r="BH206" s="17"/>
      <c r="BI206" s="17"/>
      <c r="BJ206" s="17"/>
      <c r="BK206" s="17"/>
      <c r="BL206" s="17"/>
      <c r="BM206" s="17"/>
      <c r="BN206" s="17"/>
      <c r="BO206" s="17"/>
    </row>
    <row r="207" spans="1:67" ht="14.2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83"/>
      <c r="BA207" s="17"/>
      <c r="BB207" s="17"/>
      <c r="BC207" s="17"/>
      <c r="BD207" s="17"/>
      <c r="BE207" s="17"/>
      <c r="BF207" s="17"/>
      <c r="BG207" s="17"/>
      <c r="BH207" s="17"/>
      <c r="BI207" s="17"/>
      <c r="BJ207" s="17"/>
      <c r="BK207" s="17"/>
      <c r="BL207" s="17"/>
      <c r="BM207" s="17"/>
      <c r="BN207" s="17"/>
      <c r="BO207" s="17"/>
    </row>
    <row r="208" spans="1:67" ht="14.2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83"/>
      <c r="BA208" s="17"/>
      <c r="BB208" s="17"/>
      <c r="BC208" s="17"/>
      <c r="BD208" s="17"/>
      <c r="BE208" s="17"/>
      <c r="BF208" s="17"/>
      <c r="BG208" s="17"/>
      <c r="BH208" s="17"/>
      <c r="BI208" s="17"/>
      <c r="BJ208" s="17"/>
      <c r="BK208" s="17"/>
      <c r="BL208" s="17"/>
      <c r="BM208" s="17"/>
      <c r="BN208" s="17"/>
      <c r="BO208" s="17"/>
    </row>
    <row r="209" spans="1:67" ht="14.2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83"/>
      <c r="BA209" s="17"/>
      <c r="BB209" s="17"/>
      <c r="BC209" s="17"/>
      <c r="BD209" s="17"/>
      <c r="BE209" s="17"/>
      <c r="BF209" s="17"/>
      <c r="BG209" s="17"/>
      <c r="BH209" s="17"/>
      <c r="BI209" s="17"/>
      <c r="BJ209" s="17"/>
      <c r="BK209" s="17"/>
      <c r="BL209" s="17"/>
      <c r="BM209" s="17"/>
      <c r="BN209" s="17"/>
      <c r="BO209" s="17"/>
    </row>
    <row r="210" spans="1:67" ht="14.2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83"/>
      <c r="BA210" s="17"/>
      <c r="BB210" s="17"/>
      <c r="BC210" s="17"/>
      <c r="BD210" s="17"/>
      <c r="BE210" s="17"/>
      <c r="BF210" s="17"/>
      <c r="BG210" s="17"/>
      <c r="BH210" s="17"/>
      <c r="BI210" s="17"/>
      <c r="BJ210" s="17"/>
      <c r="BK210" s="17"/>
      <c r="BL210" s="17"/>
      <c r="BM210" s="17"/>
      <c r="BN210" s="17"/>
      <c r="BO210" s="17"/>
    </row>
    <row r="211" spans="1:67" ht="14.2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83"/>
      <c r="BA211" s="17"/>
      <c r="BB211" s="17"/>
      <c r="BC211" s="17"/>
      <c r="BD211" s="17"/>
      <c r="BE211" s="17"/>
      <c r="BF211" s="17"/>
      <c r="BG211" s="17"/>
      <c r="BH211" s="17"/>
      <c r="BI211" s="17"/>
      <c r="BJ211" s="17"/>
      <c r="BK211" s="17"/>
      <c r="BL211" s="17"/>
      <c r="BM211" s="17"/>
      <c r="BN211" s="17"/>
      <c r="BO211" s="17"/>
    </row>
    <row r="212" spans="1:67" ht="14.2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83"/>
      <c r="BA212" s="17"/>
      <c r="BB212" s="17"/>
      <c r="BC212" s="17"/>
      <c r="BD212" s="17"/>
      <c r="BE212" s="17"/>
      <c r="BF212" s="17"/>
      <c r="BG212" s="17"/>
      <c r="BH212" s="17"/>
      <c r="BI212" s="17"/>
      <c r="BJ212" s="17"/>
      <c r="BK212" s="17"/>
      <c r="BL212" s="17"/>
      <c r="BM212" s="17"/>
      <c r="BN212" s="17"/>
      <c r="BO212" s="17"/>
    </row>
    <row r="213" spans="1:67" ht="14.2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83"/>
      <c r="BA213" s="17"/>
      <c r="BB213" s="17"/>
      <c r="BC213" s="17"/>
      <c r="BD213" s="17"/>
      <c r="BE213" s="17"/>
      <c r="BF213" s="17"/>
      <c r="BG213" s="17"/>
      <c r="BH213" s="17"/>
      <c r="BI213" s="17"/>
      <c r="BJ213" s="17"/>
      <c r="BK213" s="17"/>
      <c r="BL213" s="17"/>
      <c r="BM213" s="17"/>
      <c r="BN213" s="17"/>
      <c r="BO213" s="17"/>
    </row>
    <row r="214" spans="1:67" ht="14.2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83"/>
      <c r="BA214" s="17"/>
      <c r="BB214" s="17"/>
      <c r="BC214" s="17"/>
      <c r="BD214" s="17"/>
      <c r="BE214" s="17"/>
      <c r="BF214" s="17"/>
      <c r="BG214" s="17"/>
      <c r="BH214" s="17"/>
      <c r="BI214" s="17"/>
      <c r="BJ214" s="17"/>
      <c r="BK214" s="17"/>
      <c r="BL214" s="17"/>
      <c r="BM214" s="17"/>
      <c r="BN214" s="17"/>
      <c r="BO214" s="17"/>
    </row>
    <row r="215" spans="1:67" ht="14.2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83"/>
      <c r="BA215" s="17"/>
      <c r="BB215" s="17"/>
      <c r="BC215" s="17"/>
      <c r="BD215" s="17"/>
      <c r="BE215" s="17"/>
      <c r="BF215" s="17"/>
      <c r="BG215" s="17"/>
      <c r="BH215" s="17"/>
      <c r="BI215" s="17"/>
      <c r="BJ215" s="17"/>
      <c r="BK215" s="17"/>
      <c r="BL215" s="17"/>
      <c r="BM215" s="17"/>
      <c r="BN215" s="17"/>
      <c r="BO215" s="17"/>
    </row>
    <row r="216" spans="1:67" ht="14.2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83"/>
      <c r="BA216" s="17"/>
      <c r="BB216" s="17"/>
      <c r="BC216" s="17"/>
      <c r="BD216" s="17"/>
      <c r="BE216" s="17"/>
      <c r="BF216" s="17"/>
      <c r="BG216" s="17"/>
      <c r="BH216" s="17"/>
      <c r="BI216" s="17"/>
      <c r="BJ216" s="17"/>
      <c r="BK216" s="17"/>
      <c r="BL216" s="17"/>
      <c r="BM216" s="17"/>
      <c r="BN216" s="17"/>
      <c r="BO216" s="17"/>
    </row>
    <row r="217" spans="1:67" ht="14.2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83"/>
      <c r="BA217" s="17"/>
      <c r="BB217" s="17"/>
      <c r="BC217" s="17"/>
      <c r="BD217" s="17"/>
      <c r="BE217" s="17"/>
      <c r="BF217" s="17"/>
      <c r="BG217" s="17"/>
      <c r="BH217" s="17"/>
      <c r="BI217" s="17"/>
      <c r="BJ217" s="17"/>
      <c r="BK217" s="17"/>
      <c r="BL217" s="17"/>
      <c r="BM217" s="17"/>
      <c r="BN217" s="17"/>
      <c r="BO217" s="17"/>
    </row>
    <row r="218" spans="1:67" ht="14.2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83"/>
      <c r="BA218" s="17"/>
      <c r="BB218" s="17"/>
      <c r="BC218" s="17"/>
      <c r="BD218" s="17"/>
      <c r="BE218" s="17"/>
      <c r="BF218" s="17"/>
      <c r="BG218" s="17"/>
      <c r="BH218" s="17"/>
      <c r="BI218" s="17"/>
      <c r="BJ218" s="17"/>
      <c r="BK218" s="17"/>
      <c r="BL218" s="17"/>
      <c r="BM218" s="17"/>
      <c r="BN218" s="17"/>
      <c r="BO218" s="17"/>
    </row>
    <row r="219" spans="1:67" ht="14.2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83"/>
      <c r="BA219" s="17"/>
      <c r="BB219" s="17"/>
      <c r="BC219" s="17"/>
      <c r="BD219" s="17"/>
      <c r="BE219" s="17"/>
      <c r="BF219" s="17"/>
      <c r="BG219" s="17"/>
      <c r="BH219" s="17"/>
      <c r="BI219" s="17"/>
      <c r="BJ219" s="17"/>
      <c r="BK219" s="17"/>
      <c r="BL219" s="17"/>
      <c r="BM219" s="17"/>
      <c r="BN219" s="17"/>
      <c r="BO219" s="17"/>
    </row>
    <row r="220" spans="1:67" ht="14.2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83"/>
      <c r="BA220" s="17"/>
      <c r="BB220" s="17"/>
      <c r="BC220" s="17"/>
      <c r="BD220" s="17"/>
      <c r="BE220" s="17"/>
      <c r="BF220" s="17"/>
      <c r="BG220" s="17"/>
      <c r="BH220" s="17"/>
      <c r="BI220" s="17"/>
      <c r="BJ220" s="17"/>
      <c r="BK220" s="17"/>
      <c r="BL220" s="17"/>
      <c r="BM220" s="17"/>
      <c r="BN220" s="17"/>
      <c r="BO220" s="17"/>
    </row>
    <row r="221" spans="1:67" ht="14.2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83"/>
      <c r="BA221" s="17"/>
      <c r="BB221" s="17"/>
      <c r="BC221" s="17"/>
      <c r="BD221" s="17"/>
      <c r="BE221" s="17"/>
      <c r="BF221" s="17"/>
      <c r="BG221" s="17"/>
      <c r="BH221" s="17"/>
      <c r="BI221" s="17"/>
      <c r="BJ221" s="17"/>
      <c r="BK221" s="17"/>
      <c r="BL221" s="17"/>
      <c r="BM221" s="17"/>
      <c r="BN221" s="17"/>
      <c r="BO221" s="17"/>
    </row>
    <row r="222" spans="1:67" ht="14.2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83"/>
      <c r="BA222" s="17"/>
      <c r="BB222" s="17"/>
      <c r="BC222" s="17"/>
      <c r="BD222" s="17"/>
      <c r="BE222" s="17"/>
      <c r="BF222" s="17"/>
      <c r="BG222" s="17"/>
      <c r="BH222" s="17"/>
      <c r="BI222" s="17"/>
      <c r="BJ222" s="17"/>
      <c r="BK222" s="17"/>
      <c r="BL222" s="17"/>
      <c r="BM222" s="17"/>
      <c r="BN222" s="17"/>
      <c r="BO222" s="17"/>
    </row>
    <row r="223" spans="1:67" ht="14.2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83"/>
      <c r="BA223" s="17"/>
      <c r="BB223" s="17"/>
      <c r="BC223" s="17"/>
      <c r="BD223" s="17"/>
      <c r="BE223" s="17"/>
      <c r="BF223" s="17"/>
      <c r="BG223" s="17"/>
      <c r="BH223" s="17"/>
      <c r="BI223" s="17"/>
      <c r="BJ223" s="17"/>
      <c r="BK223" s="17"/>
      <c r="BL223" s="17"/>
      <c r="BM223" s="17"/>
      <c r="BN223" s="17"/>
      <c r="BO223" s="17"/>
    </row>
    <row r="224" spans="1:67" ht="14.2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83"/>
      <c r="BA224" s="17"/>
      <c r="BB224" s="17"/>
      <c r="BC224" s="17"/>
      <c r="BD224" s="17"/>
      <c r="BE224" s="17"/>
      <c r="BF224" s="17"/>
      <c r="BG224" s="17"/>
      <c r="BH224" s="17"/>
      <c r="BI224" s="17"/>
      <c r="BJ224" s="17"/>
      <c r="BK224" s="17"/>
      <c r="BL224" s="17"/>
      <c r="BM224" s="17"/>
      <c r="BN224" s="17"/>
      <c r="BO224" s="17"/>
    </row>
    <row r="225" spans="1:67" ht="14.2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83"/>
      <c r="BA225" s="17"/>
      <c r="BB225" s="17"/>
      <c r="BC225" s="17"/>
      <c r="BD225" s="17"/>
      <c r="BE225" s="17"/>
      <c r="BF225" s="17"/>
      <c r="BG225" s="17"/>
      <c r="BH225" s="17"/>
      <c r="BI225" s="17"/>
      <c r="BJ225" s="17"/>
      <c r="BK225" s="17"/>
      <c r="BL225" s="17"/>
      <c r="BM225" s="17"/>
      <c r="BN225" s="17"/>
      <c r="BO225" s="17"/>
    </row>
    <row r="226" spans="1:67" ht="14.2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83"/>
      <c r="BA226" s="17"/>
      <c r="BB226" s="17"/>
      <c r="BC226" s="17"/>
      <c r="BD226" s="17"/>
      <c r="BE226" s="17"/>
      <c r="BF226" s="17"/>
      <c r="BG226" s="17"/>
      <c r="BH226" s="17"/>
      <c r="BI226" s="17"/>
      <c r="BJ226" s="17"/>
      <c r="BK226" s="17"/>
      <c r="BL226" s="17"/>
      <c r="BM226" s="17"/>
      <c r="BN226" s="17"/>
      <c r="BO226" s="17"/>
    </row>
    <row r="227" spans="1:67" ht="14.2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83"/>
      <c r="BA227" s="17"/>
      <c r="BB227" s="17"/>
      <c r="BC227" s="17"/>
      <c r="BD227" s="17"/>
      <c r="BE227" s="17"/>
      <c r="BF227" s="17"/>
      <c r="BG227" s="17"/>
      <c r="BH227" s="17"/>
      <c r="BI227" s="17"/>
      <c r="BJ227" s="17"/>
      <c r="BK227" s="17"/>
      <c r="BL227" s="17"/>
      <c r="BM227" s="17"/>
      <c r="BN227" s="17"/>
      <c r="BO227" s="17"/>
    </row>
    <row r="228" spans="1:67" ht="14.2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83"/>
      <c r="BA228" s="17"/>
      <c r="BB228" s="17"/>
      <c r="BC228" s="17"/>
      <c r="BD228" s="17"/>
      <c r="BE228" s="17"/>
      <c r="BF228" s="17"/>
      <c r="BG228" s="17"/>
      <c r="BH228" s="17"/>
      <c r="BI228" s="17"/>
      <c r="BJ228" s="17"/>
      <c r="BK228" s="17"/>
      <c r="BL228" s="17"/>
      <c r="BM228" s="17"/>
      <c r="BN228" s="17"/>
      <c r="BO228" s="17"/>
    </row>
    <row r="229" spans="1:67" ht="14.2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83"/>
      <c r="BA229" s="17"/>
      <c r="BB229" s="17"/>
      <c r="BC229" s="17"/>
      <c r="BD229" s="17"/>
      <c r="BE229" s="17"/>
      <c r="BF229" s="17"/>
      <c r="BG229" s="17"/>
      <c r="BH229" s="17"/>
      <c r="BI229" s="17"/>
      <c r="BJ229" s="17"/>
      <c r="BK229" s="17"/>
      <c r="BL229" s="17"/>
      <c r="BM229" s="17"/>
      <c r="BN229" s="17"/>
      <c r="BO229" s="17"/>
    </row>
    <row r="230" spans="1:67" ht="14.2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83"/>
      <c r="BA230" s="17"/>
      <c r="BB230" s="17"/>
      <c r="BC230" s="17"/>
      <c r="BD230" s="17"/>
      <c r="BE230" s="17"/>
      <c r="BF230" s="17"/>
      <c r="BG230" s="17"/>
      <c r="BH230" s="17"/>
      <c r="BI230" s="17"/>
      <c r="BJ230" s="17"/>
      <c r="BK230" s="17"/>
      <c r="BL230" s="17"/>
      <c r="BM230" s="17"/>
      <c r="BN230" s="17"/>
      <c r="BO230" s="17"/>
    </row>
    <row r="231" spans="1:67" ht="14.2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83"/>
      <c r="BA231" s="17"/>
      <c r="BB231" s="17"/>
      <c r="BC231" s="17"/>
      <c r="BD231" s="17"/>
      <c r="BE231" s="17"/>
      <c r="BF231" s="17"/>
      <c r="BG231" s="17"/>
      <c r="BH231" s="17"/>
      <c r="BI231" s="17"/>
      <c r="BJ231" s="17"/>
      <c r="BK231" s="17"/>
      <c r="BL231" s="17"/>
      <c r="BM231" s="17"/>
      <c r="BN231" s="17"/>
      <c r="BO231" s="17"/>
    </row>
    <row r="232" spans="1:67" ht="14.2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83"/>
      <c r="BA232" s="17"/>
      <c r="BB232" s="17"/>
      <c r="BC232" s="17"/>
      <c r="BD232" s="17"/>
      <c r="BE232" s="17"/>
      <c r="BF232" s="17"/>
      <c r="BG232" s="17"/>
      <c r="BH232" s="17"/>
      <c r="BI232" s="17"/>
      <c r="BJ232" s="17"/>
      <c r="BK232" s="17"/>
      <c r="BL232" s="17"/>
      <c r="BM232" s="17"/>
      <c r="BN232" s="17"/>
      <c r="BO232" s="17"/>
    </row>
    <row r="233" spans="1:67" ht="14.2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83"/>
      <c r="BA233" s="17"/>
      <c r="BB233" s="17"/>
      <c r="BC233" s="17"/>
      <c r="BD233" s="17"/>
      <c r="BE233" s="17"/>
      <c r="BF233" s="17"/>
      <c r="BG233" s="17"/>
      <c r="BH233" s="17"/>
      <c r="BI233" s="17"/>
      <c r="BJ233" s="17"/>
      <c r="BK233" s="17"/>
      <c r="BL233" s="17"/>
      <c r="BM233" s="17"/>
      <c r="BN233" s="17"/>
      <c r="BO233" s="17"/>
    </row>
    <row r="234" spans="1:67" ht="14.2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83"/>
      <c r="BA234" s="17"/>
      <c r="BB234" s="17"/>
      <c r="BC234" s="17"/>
      <c r="BD234" s="17"/>
      <c r="BE234" s="17"/>
      <c r="BF234" s="17"/>
      <c r="BG234" s="17"/>
      <c r="BH234" s="17"/>
      <c r="BI234" s="17"/>
      <c r="BJ234" s="17"/>
      <c r="BK234" s="17"/>
      <c r="BL234" s="17"/>
      <c r="BM234" s="17"/>
      <c r="BN234" s="17"/>
      <c r="BO234" s="17"/>
    </row>
    <row r="235" spans="1:67" ht="14.2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83"/>
      <c r="BA235" s="17"/>
      <c r="BB235" s="17"/>
      <c r="BC235" s="17"/>
      <c r="BD235" s="17"/>
      <c r="BE235" s="17"/>
      <c r="BF235" s="17"/>
      <c r="BG235" s="17"/>
      <c r="BH235" s="17"/>
      <c r="BI235" s="17"/>
      <c r="BJ235" s="17"/>
      <c r="BK235" s="17"/>
      <c r="BL235" s="17"/>
      <c r="BM235" s="17"/>
      <c r="BN235" s="17"/>
      <c r="BO235" s="17"/>
    </row>
    <row r="236" spans="1:67" ht="14.2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83"/>
      <c r="BA236" s="17"/>
      <c r="BB236" s="17"/>
      <c r="BC236" s="17"/>
      <c r="BD236" s="17"/>
      <c r="BE236" s="17"/>
      <c r="BF236" s="17"/>
      <c r="BG236" s="17"/>
      <c r="BH236" s="17"/>
      <c r="BI236" s="17"/>
      <c r="BJ236" s="17"/>
      <c r="BK236" s="17"/>
      <c r="BL236" s="17"/>
      <c r="BM236" s="17"/>
      <c r="BN236" s="17"/>
      <c r="BO236" s="17"/>
    </row>
    <row r="237" spans="1:67" ht="14.2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83"/>
      <c r="BA237" s="17"/>
      <c r="BB237" s="17"/>
      <c r="BC237" s="17"/>
      <c r="BD237" s="17"/>
      <c r="BE237" s="17"/>
      <c r="BF237" s="17"/>
      <c r="BG237" s="17"/>
      <c r="BH237" s="17"/>
      <c r="BI237" s="17"/>
      <c r="BJ237" s="17"/>
      <c r="BK237" s="17"/>
      <c r="BL237" s="17"/>
      <c r="BM237" s="17"/>
      <c r="BN237" s="17"/>
      <c r="BO237" s="17"/>
    </row>
    <row r="238" spans="1:67" ht="14.2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83"/>
      <c r="BA238" s="17"/>
      <c r="BB238" s="17"/>
      <c r="BC238" s="17"/>
      <c r="BD238" s="17"/>
      <c r="BE238" s="17"/>
      <c r="BF238" s="17"/>
      <c r="BG238" s="17"/>
      <c r="BH238" s="17"/>
      <c r="BI238" s="17"/>
      <c r="BJ238" s="17"/>
      <c r="BK238" s="17"/>
      <c r="BL238" s="17"/>
      <c r="BM238" s="17"/>
      <c r="BN238" s="17"/>
      <c r="BO238" s="17"/>
    </row>
    <row r="239" spans="1:67" ht="15.75" customHeight="1"/>
    <row r="240" spans="1:6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BE1:BG1"/>
    <mergeCell ref="BI1:BJ1"/>
    <mergeCell ref="BL1:BN1"/>
    <mergeCell ref="A1:D1"/>
    <mergeCell ref="F1:J1"/>
    <mergeCell ref="L1:S1"/>
    <mergeCell ref="U1:AB1"/>
    <mergeCell ref="AD1:AM1"/>
    <mergeCell ref="AO1:AZ1"/>
    <mergeCell ref="BB1:BC1"/>
  </mergeCells>
  <conditionalFormatting sqref="A3:B35 A38">
    <cfRule type="expression" dxfId="101" priority="1">
      <formula>$A3="Vincent"</formula>
    </cfRule>
  </conditionalFormatting>
  <conditionalFormatting sqref="B37:B39">
    <cfRule type="expression" dxfId="100" priority="2">
      <formula>$A37="Vincent"</formula>
    </cfRule>
  </conditionalFormatting>
  <conditionalFormatting sqref="BN3:BN35">
    <cfRule type="containsText" dxfId="99" priority="3" operator="containsText" text="TRUE">
      <formula>NOT(ISERROR(SEARCH(("TRUE"),(BN3))))</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1002"/>
  <sheetViews>
    <sheetView topLeftCell="G58" workbookViewId="0">
      <selection activeCell="K54" sqref="K54:M66"/>
    </sheetView>
  </sheetViews>
  <sheetFormatPr defaultColWidth="12.59765625" defaultRowHeight="15" customHeight="1"/>
  <cols>
    <col min="1" max="1" width="28.59765625" customWidth="1"/>
    <col min="2" max="2" width="28.09765625" customWidth="1"/>
    <col min="3" max="4" width="17.5" customWidth="1"/>
    <col min="5" max="5" width="16.19921875" customWidth="1"/>
    <col min="6" max="6" width="21.5" customWidth="1"/>
    <col min="7" max="7" width="22.59765625" customWidth="1"/>
    <col min="8" max="8" width="18.69921875" customWidth="1"/>
    <col min="9" max="9" width="19.69921875" customWidth="1"/>
    <col min="10" max="10" width="18.8984375" customWidth="1"/>
    <col min="11" max="11" width="21.59765625" customWidth="1"/>
    <col min="12" max="12" width="17.3984375" customWidth="1"/>
    <col min="13" max="13" width="15.1992187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9" ht="171" customHeight="1">
      <c r="A1" s="745"/>
      <c r="B1" s="746"/>
      <c r="C1" s="747"/>
      <c r="D1" s="17"/>
      <c r="E1" s="748" t="s">
        <v>293</v>
      </c>
      <c r="F1" s="746"/>
      <c r="G1" s="746"/>
      <c r="H1" s="747"/>
      <c r="I1" s="17"/>
      <c r="J1" s="17"/>
      <c r="K1" s="17"/>
      <c r="L1" s="17"/>
      <c r="M1" s="17"/>
      <c r="N1" s="17"/>
      <c r="O1" s="17"/>
      <c r="P1" s="17"/>
      <c r="Q1" s="17"/>
      <c r="R1" s="17"/>
      <c r="S1" s="17"/>
      <c r="T1" s="17"/>
      <c r="U1" s="17"/>
      <c r="V1" s="17"/>
      <c r="W1" s="17"/>
      <c r="X1" s="17"/>
      <c r="Y1" s="17"/>
      <c r="Z1" s="17"/>
      <c r="AA1" s="17"/>
      <c r="AB1" s="17"/>
      <c r="AC1" s="17"/>
      <c r="AD1" s="17"/>
    </row>
    <row r="2" spans="1:59" ht="14.4">
      <c r="A2" s="101" t="s">
        <v>294</v>
      </c>
      <c r="B2" s="526" t="s">
        <v>295</v>
      </c>
      <c r="C2" s="102"/>
      <c r="D2" s="17"/>
      <c r="E2" s="103" t="s">
        <v>296</v>
      </c>
      <c r="F2" s="527"/>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9" ht="14.4">
      <c r="A3" s="105" t="s">
        <v>297</v>
      </c>
      <c r="B3" s="529">
        <v>1</v>
      </c>
      <c r="C3" s="530"/>
      <c r="D3" s="17"/>
      <c r="E3" s="106" t="s">
        <v>298</v>
      </c>
      <c r="F3" s="531" t="s">
        <v>299</v>
      </c>
      <c r="G3" s="532"/>
      <c r="H3" s="533"/>
      <c r="I3" s="17"/>
      <c r="J3" s="17"/>
      <c r="K3" s="17"/>
      <c r="L3" s="17"/>
      <c r="M3" s="17"/>
      <c r="N3" s="17"/>
      <c r="O3" s="17"/>
      <c r="P3" s="17"/>
      <c r="Q3" s="17"/>
      <c r="R3" s="17"/>
      <c r="S3" s="17"/>
      <c r="T3" s="17"/>
      <c r="U3" s="17"/>
      <c r="V3" s="17"/>
      <c r="W3" s="17"/>
      <c r="X3" s="17"/>
      <c r="Y3" s="17"/>
      <c r="Z3" s="17"/>
      <c r="AA3" s="17"/>
      <c r="AB3" s="17"/>
      <c r="AC3" s="17"/>
      <c r="AD3" s="17"/>
    </row>
    <row r="4" spans="1:59"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9"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9"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9" ht="14.4">
      <c r="A7" s="544" t="s">
        <v>303</v>
      </c>
      <c r="B7" s="102">
        <v>74</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9" ht="14.25" customHeight="1">
      <c r="A8" s="545" t="s">
        <v>305</v>
      </c>
      <c r="B8" s="546">
        <f>M20</f>
        <v>746.4</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row>
    <row r="9" spans="1:59"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9" ht="14.4">
      <c r="A10" s="548" t="s">
        <v>310</v>
      </c>
      <c r="B10" s="109">
        <f t="array" ref="B10">SUM(IF(ISBLANK(Aloha!$A$37:$A$41),0,1))</f>
        <v>1</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9" ht="14.4">
      <c r="A11" s="108" t="s">
        <v>311</v>
      </c>
      <c r="B11" s="547">
        <v>90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9"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Arashi!LocationNames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c r="BG12" s="23" t="s">
        <v>90</v>
      </c>
    </row>
    <row r="13" spans="1:59" ht="14.4">
      <c r="A13" s="549" t="s">
        <v>312</v>
      </c>
      <c r="B13" s="17"/>
      <c r="C13" s="17"/>
      <c r="D13" s="17"/>
      <c r="E13" s="17"/>
      <c r="F13" s="17"/>
      <c r="G13" s="549" t="s">
        <v>313</v>
      </c>
      <c r="I13" s="18"/>
      <c r="J13" s="18"/>
      <c r="K13" s="550" t="s">
        <v>314</v>
      </c>
      <c r="L13" s="18"/>
      <c r="M13" s="550" t="s">
        <v>315</v>
      </c>
      <c r="N13" s="18"/>
      <c r="O13" s="18"/>
      <c r="P13" s="18"/>
      <c r="Q13" s="18"/>
      <c r="R13" s="18"/>
      <c r="S13" s="17"/>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c r="BG13" s="21"/>
    </row>
    <row r="14" spans="1:59"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c r="N14" s="18"/>
      <c r="O14" s="18"/>
      <c r="P14" s="18"/>
      <c r="Q14" s="18"/>
      <c r="R14" s="17"/>
      <c r="S14" s="18"/>
      <c r="T14" s="18"/>
      <c r="U14" s="18"/>
      <c r="V14" s="18"/>
      <c r="W14" s="18"/>
      <c r="X14" s="18"/>
      <c r="Y14" s="18"/>
      <c r="Z14" s="18"/>
      <c r="AA14" s="18"/>
      <c r="AB14" s="18"/>
      <c r="AC14" s="18"/>
      <c r="AD14" s="17">
        <f t="shared" ref="AD14:BF14" si="0">SUMIF($B$70:$B$87,AD12,$F$70:$F$87)</f>
        <v>0</v>
      </c>
      <c r="AE14" s="17">
        <f t="shared" si="0"/>
        <v>0</v>
      </c>
      <c r="AF14" s="17">
        <f t="shared" si="0"/>
        <v>0</v>
      </c>
      <c r="AG14" s="17">
        <f t="shared" si="0"/>
        <v>0</v>
      </c>
      <c r="AH14" s="17">
        <f t="shared" si="0"/>
        <v>0</v>
      </c>
      <c r="AI14" s="17">
        <f t="shared" si="0"/>
        <v>0</v>
      </c>
      <c r="AJ14" s="17">
        <f t="shared" si="0"/>
        <v>42</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63</v>
      </c>
      <c r="BC14" s="17">
        <f t="shared" si="0"/>
        <v>0</v>
      </c>
      <c r="BD14" s="17">
        <f t="shared" si="0"/>
        <v>0</v>
      </c>
      <c r="BE14" s="17">
        <f t="shared" si="0"/>
        <v>105</v>
      </c>
      <c r="BF14" s="17">
        <f t="shared" si="0"/>
        <v>63</v>
      </c>
    </row>
    <row r="15" spans="1:59" ht="14.4">
      <c r="A15" s="117" t="str">
        <f>Constants!E6</f>
        <v>PT</v>
      </c>
      <c r="B15" s="17">
        <f>SUMIFS(Aloha!$F$54:$F$66,Aloha!$B$54:$B$66, B$14,Aloha!$H$54:$H$66,$A15)*(1+Constants!$B$7)</f>
        <v>0</v>
      </c>
      <c r="C15" s="17">
        <f>SUMIFS(Aloha!$F$54:$F$66,Aloha!$B$54:$B$66, C$14,Aloha!$H$54:$H$66,$A15)</f>
        <v>0</v>
      </c>
      <c r="D15" s="17">
        <f>SUMIFS(Aloha!$F$54:$F$66,Aloha!$B$54:$B$66, D$14,Aloha!$H$54:$H$66,$A15)*(1+Constants!$B$7)</f>
        <v>0</v>
      </c>
      <c r="E15" s="17">
        <f>SUMIFS(Aloha!$F$54:$F$66,Aloha!$B$54:$B$66, E$14,Aloha!$H$54:$H$66,$A15)*(1+Constants!$B$7)</f>
        <v>0</v>
      </c>
      <c r="F15" s="17">
        <f>SUMIFS(Aloha!$F$54:$F$66,Aloha!$B$54:$B$66, F$14,Aloha!$H$54:$H$66,$A15)*(1+Constants!$B$7)</f>
        <v>0</v>
      </c>
      <c r="G15" s="117" t="s">
        <v>319</v>
      </c>
      <c r="H15" s="17">
        <f>SUMIF(Aloha!$B$72:$B$88,"&lt;&gt;External",Aloha!$F$72:$F$88)</f>
        <v>189</v>
      </c>
      <c r="I15" s="118">
        <f>SUMIF(Aloha!$B$72:$B$88,"External",Aloha!$F$72:$F$88)</f>
        <v>1</v>
      </c>
      <c r="J15" s="119">
        <f>SUM(Aloha!$F$91:$F$104)</f>
        <v>772</v>
      </c>
      <c r="K15" s="120">
        <f>IF(OR(ISBLANK(B7),ISBLANK(B9)), "ERROR",MAX(MIN(J15,B7*Constants!B14)-Constants!B13*B7,0)*IF(B9="yes",Constants!B15,IF(B9="no",Constants!B16,0)))</f>
        <v>25.6</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1470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1260</v>
      </c>
      <c r="BC15" s="20">
        <f t="shared" si="1"/>
        <v>0</v>
      </c>
      <c r="BD15" s="20">
        <f t="shared" si="1"/>
        <v>0</v>
      </c>
      <c r="BE15" s="20">
        <f t="shared" si="1"/>
        <v>5775</v>
      </c>
      <c r="BF15" s="20">
        <f t="shared" si="1"/>
        <v>3780</v>
      </c>
    </row>
    <row r="16" spans="1:59" ht="14.4">
      <c r="A16" s="117" t="str">
        <f>Constants!E7</f>
        <v>PT-V</v>
      </c>
      <c r="B16" s="17">
        <f>SUMIFS(Aloha!$F$54:$F$66,Aloha!$B$54:$B$66, B$14,Aloha!$H$54:$H$66,$A16)*(1+Constants!$B$9)</f>
        <v>176.39999999999998</v>
      </c>
      <c r="C16" s="17">
        <f>SUMIFS(Aloha!$F$54:$F$66,Aloha!$B$54:$B$66, C$14,Aloha!$H$54:$H$66,$A16)</f>
        <v>0</v>
      </c>
      <c r="D16" s="17">
        <f>SUMIFS(Aloha!$F$54:$F$66,Aloha!$B$54:$B$66, D$14,Aloha!$H$54:$H$66,$A16)*(1+Constants!$B$9)</f>
        <v>0</v>
      </c>
      <c r="E16" s="17">
        <f>SUMIFS(Aloha!$F$54:$F$66,Aloha!$B$54:$B$66, E$14,Aloha!$H$54:$H$66,$A16)*(1+Constants!$B$9)</f>
        <v>0</v>
      </c>
      <c r="F16" s="17">
        <f>SUMIFS(Aloha!$F$54:$F$66,Aloha!$B$54:$B$66, F$14,Aloha!$H$54:$H$66,$A16)</f>
        <v>0</v>
      </c>
      <c r="G16" s="117" t="s">
        <v>35</v>
      </c>
      <c r="H16" s="122">
        <f>SUM(AD15:BZ15)</f>
        <v>12285</v>
      </c>
      <c r="I16" s="120">
        <f t="array" ref="I16">SUM(IF(Aloha!$B$68:$B$85="External",Aloha!$F$68:$F$85*Aloha!$H$68:$H$85,0))</f>
        <v>200</v>
      </c>
      <c r="J16" s="123"/>
      <c r="K16" s="124"/>
      <c r="L16" s="121" t="s">
        <v>60</v>
      </c>
      <c r="M16" s="120">
        <f>J15-K15</f>
        <v>746.4</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SUMIFS(Aloha!$F$54:$F$66,Aloha!$B$54:$B$66, B$14,Aloha!$H$54:$H$66,$A17)*(1+Constants!$B$7)</f>
        <v>0</v>
      </c>
      <c r="C17" s="17">
        <f>SUMIFS(Aloha!$F$54:$F$66,Aloha!$B$54:$B$66, C$14,Aloha!$H$54:$H$66,$A17)</f>
        <v>0</v>
      </c>
      <c r="D17" s="17">
        <f>SUMIFS(Aloha!$F$54:$F$66,Aloha!$B$54:$B$66, D$14,Aloha!$H$54:$H$66,$A17)*(1+Constants!$B$7)</f>
        <v>0</v>
      </c>
      <c r="E17" s="17">
        <f>SUMIFS(Aloha!$F$54:$F$66,Aloha!$B$54:$B$66, E$14,Aloha!$H$54:$H$66,$A17)*(1+Constants!$B$7)</f>
        <v>0</v>
      </c>
      <c r="F17" s="17">
        <f>SUMIFS(Aloha!$F$54:$F$66,Aloha!$B$54:$B$66, F$14,Aloha!$H$54:$H$66,$A17)*(1+Constants!$B$7)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SUMIFS(Aloha!$F$54:$F$66,Aloha!$B$54:$B$66, B$14,Aloha!$H$54:$H$66,$A18)</f>
        <v>105</v>
      </c>
      <c r="C18" s="17">
        <f>SUMIFS(Aloha!$F$54:$F$66,Aloha!$B$54:$B$66, C$14,Aloha!$H$54:$H$66,$A18)</f>
        <v>0</v>
      </c>
      <c r="D18" s="17">
        <f>SUMIFS(Aloha!$F$54:$F$66,Aloha!$B$54:$B$66, D$14,Aloha!$H$54:$H$66,$A18)</f>
        <v>0</v>
      </c>
      <c r="E18" s="17">
        <f>SUMIFS(Aloha!$F$54:$F$66,Aloha!$B$54:$B$66, E$14,Aloha!$H$54:$H$66,$A18)</f>
        <v>525</v>
      </c>
      <c r="F18" s="17">
        <f>SUMIFS(Aloha!$F$54:$F$66,Aloha!$B$54:$B$66, F$14,Aloha!$H$54:$H$66,$A18)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SUMIFS(Aloha!$F$54:$F$66,Aloha!$B$54:$B$66, B$14,Aloha!$H$54:$H$66,$A19)</f>
        <v>0</v>
      </c>
      <c r="C19" s="17">
        <f>SUMIFS(Aloha!$F$54:$F$66,Aloha!$B$54:$B$66, C$14,Aloha!$H$54:$H$66,$A19)</f>
        <v>0</v>
      </c>
      <c r="D19" s="17">
        <f>SUMIFS(Aloha!$F$54:$F$66,Aloha!$B$54:$B$66, D$14,Aloha!$H$54:$H$66,$A19)</f>
        <v>0</v>
      </c>
      <c r="E19" s="17">
        <f>SUMIFS(Aloha!$F$54:$F$66,Aloha!$B$54:$B$66, E$14,Aloha!$H$54:$H$66,$A19)</f>
        <v>0</v>
      </c>
      <c r="F19" s="17">
        <f>SUMIFS(Aloha!$F$54:$F$66,Aloha!$B$54:$B$66, F$14,Aloha!$H$54:$H$66,$A19)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SUM(IF(Aloha!$B$54:$B$66=B$14,IF(Aloha!$H$54:$H$66="PT-ZZP",Aloha!$F$54:$F$66*Aloha!$I$54:$I$66*(1+Constants!$B$7),0),0))</f>
        <v>0</v>
      </c>
      <c r="C20" s="122">
        <f t="array" ref="C20">SUM(IF(Aloha!$B$54:$B$66=C$14,IF(Aloha!$H$54:$H$66="PT-ZZP",Aloha!$F$54:$F$66*Aloha!$I$54:$I$66,0),0))</f>
        <v>0</v>
      </c>
      <c r="D20" s="122">
        <f t="array" ref="D20">SUM(IF(Aloha!$B$54:$B$66=D$14,IF(Aloha!$H$54:$H$66="PT-ZZP",Aloha!$F$54:$F$66*Aloha!$I$54:$I$66*(1+Constants!$B$7),0),0))</f>
        <v>0</v>
      </c>
      <c r="E20" s="122">
        <f t="array" ref="E20">SUM(IF(Aloha!$B$54:$B$66=E$14,IF(Aloha!$H$54:$H$66="PT-ZZP",Aloha!$F$54:$F$66*Aloha!$I$54:$I$66*(1+Constants!$B$7),0),0))</f>
        <v>0</v>
      </c>
      <c r="F20" s="122">
        <f t="array" ref="F20">SUM(IF(Aloha!$B$54:$B$66=F$14,IF(Aloha!$H$54:$H$66="PT-ZZP",Aloha!$F$54:$F$66*Aloha!$I$54:$I$66*(1+Constants!$B$7),0),0))</f>
        <v>0</v>
      </c>
      <c r="G20" s="125"/>
      <c r="H20" s="17"/>
      <c r="I20" s="118"/>
      <c r="J20" s="123"/>
      <c r="K20" s="126"/>
      <c r="L20" s="121" t="s">
        <v>6</v>
      </c>
      <c r="M20" s="120">
        <f>SUM(M14:M19)</f>
        <v>746.4</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SUM(IF(Aloha!$B$54:$B$66=B$14,IF(Aloha!$H$54:$H$66="Extern",Aloha!$F$54:$F$66*Aloha!$I$54:$I$66,0),0))</f>
        <v>0</v>
      </c>
      <c r="C21" s="122">
        <f t="array" ref="C21">SUM(IF(Aloha!$B$54:$B$66=C$14,IF(Aloha!$H$54:$H$66="Extern",Aloha!$F$54:$F$66*Aloha!$I$54:$I$66,0),0))</f>
        <v>0</v>
      </c>
      <c r="D21" s="122">
        <f t="array" ref="D21">SUM(IF(Aloha!$B$54:$B$66=D$14,IF(Aloha!$H$54:$H$66="Extern",Aloha!$F$54:$F$66*Aloha!$I$54:$I$66,0),0))</f>
        <v>0</v>
      </c>
      <c r="E21" s="122">
        <f t="array" ref="E21">SUM(IF(Aloha!$B$54:$B$66=E$14,IF(Aloha!$H$54:$H$66="Extern",Aloha!$F$54:$F$66*Aloha!$I$54:$I$66,0),0))</f>
        <v>0</v>
      </c>
      <c r="F21" s="120">
        <f t="array" ref="F21">SUM(IF(Aloha!$B$54:$B$66=F$14,IF(Aloha!$H$54:$H$66="Extern",Aloha!$F$54:$F$66*Aloha!$I$54:$I$66,0),0))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Aloha!$F$54:$F$66,Aloha!$B$54:$B$66,"Mentorship",Aloha!$H$54:$H$66,"PT-V")*Constants!B8+SUMIFS(Aloha!$F$54:$F$66,Aloha!$B$54:$B$66,"Mentorship",Aloha!$H$54:$H$66,"PT")*Constants!B6+SUMPRODUCT(IF(Aloha!$B$54:$B$66="Mentorship",IF(Aloha!$H$54:$H$66="PT-ZZP",Aloha!$F$54:$F$66*Aloha!$I$54:$I$66,0)))</f>
        <v>0</v>
      </c>
    </row>
    <row r="23" spans="1:31" ht="15" customHeight="1">
      <c r="A23" s="133" t="s">
        <v>321</v>
      </c>
      <c r="B23" s="552"/>
      <c r="C23" s="552"/>
      <c r="D23" s="552"/>
      <c r="E23" s="552">
        <f>SUMIF(Aloha!$B$54:$B$66,"External Trainer Course",Aloha!$I$54:$I$66)</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36"/>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46" t="s">
        <v>339</v>
      </c>
      <c r="B37" s="147">
        <v>90</v>
      </c>
      <c r="C37" s="146" t="s">
        <v>340</v>
      </c>
      <c r="D37" s="146">
        <v>42</v>
      </c>
      <c r="E37" s="146" t="s">
        <v>341</v>
      </c>
      <c r="F37" s="148" t="s">
        <v>342</v>
      </c>
      <c r="G37" s="147" t="s">
        <v>343</v>
      </c>
      <c r="H37" s="736"/>
      <c r="I37" s="699"/>
      <c r="J37" s="737"/>
      <c r="K37" s="17"/>
      <c r="L37" s="17"/>
      <c r="M37" s="17"/>
      <c r="N37" s="17"/>
      <c r="O37" s="17"/>
      <c r="P37" s="17"/>
      <c r="Q37" s="17"/>
      <c r="R37" s="17"/>
      <c r="S37" s="17"/>
      <c r="T37" s="17"/>
      <c r="U37" s="17"/>
      <c r="V37" s="17"/>
      <c r="W37" s="17"/>
      <c r="X37" s="17"/>
      <c r="Y37" s="18"/>
      <c r="Z37" s="17"/>
      <c r="AA37" s="17"/>
    </row>
    <row r="38" spans="1:58" ht="14.25" customHeight="1">
      <c r="A38" s="146"/>
      <c r="B38" s="85"/>
      <c r="C38" s="150"/>
      <c r="D38" s="150"/>
      <c r="E38" s="151"/>
      <c r="F38" s="152"/>
      <c r="G38" s="153"/>
      <c r="H38" s="699"/>
      <c r="I38" s="699"/>
      <c r="J38" s="737"/>
      <c r="K38" s="17"/>
      <c r="L38" s="17"/>
      <c r="M38" s="17"/>
      <c r="N38" s="17"/>
      <c r="O38" s="17"/>
      <c r="P38" s="17"/>
      <c r="Q38" s="17"/>
      <c r="R38" s="17"/>
      <c r="S38" s="17"/>
      <c r="T38" s="17"/>
      <c r="U38" s="17"/>
      <c r="V38" s="17"/>
      <c r="W38" s="17"/>
      <c r="X38" s="17"/>
      <c r="Y38" s="18"/>
      <c r="Z38" s="17"/>
      <c r="AA38" s="17"/>
    </row>
    <row r="39" spans="1:58" ht="15.75" customHeight="1">
      <c r="A39" s="17"/>
      <c r="B39" s="85"/>
      <c r="C39" s="17"/>
      <c r="D39" s="17"/>
      <c r="E39" s="151"/>
      <c r="F39" s="152"/>
      <c r="G39" s="17"/>
      <c r="H39" s="699"/>
      <c r="I39" s="699"/>
      <c r="J39" s="737"/>
      <c r="K39" s="17"/>
      <c r="L39" s="17"/>
      <c r="M39" s="17"/>
      <c r="N39" s="17"/>
      <c r="O39" s="17"/>
      <c r="P39" s="17"/>
      <c r="Q39" s="17"/>
      <c r="R39" s="17"/>
      <c r="S39" s="17"/>
      <c r="T39" s="17"/>
      <c r="U39" s="17"/>
      <c r="V39" s="17"/>
      <c r="W39" s="17"/>
      <c r="X39" s="17"/>
      <c r="Y39" s="17"/>
      <c r="Z39" s="17"/>
      <c r="AA39" s="17"/>
    </row>
    <row r="40" spans="1:58" ht="15.75" customHeight="1">
      <c r="A40" s="17"/>
      <c r="B40" s="85"/>
      <c r="C40" s="17"/>
      <c r="D40" s="17"/>
      <c r="E40" s="151"/>
      <c r="F40" s="152"/>
      <c r="G40" s="17"/>
      <c r="H40" s="699"/>
      <c r="I40" s="699"/>
      <c r="J40" s="737"/>
      <c r="K40" s="17"/>
      <c r="L40" s="17"/>
      <c r="M40" s="17"/>
      <c r="N40" s="17"/>
      <c r="O40" s="17"/>
      <c r="P40" s="17"/>
      <c r="Q40" s="17"/>
      <c r="R40" s="17"/>
      <c r="S40" s="17"/>
      <c r="T40" s="17"/>
      <c r="U40" s="17"/>
      <c r="V40" s="17"/>
      <c r="W40" s="17"/>
      <c r="X40" s="17"/>
      <c r="Y40" s="17"/>
      <c r="Z40" s="17"/>
      <c r="AA40" s="17"/>
    </row>
    <row r="41" spans="1:58" ht="15.75" customHeight="1">
      <c r="A41" s="554"/>
      <c r="B41" s="555"/>
      <c r="C41" s="556"/>
      <c r="D41" s="557"/>
      <c r="E41" s="558"/>
      <c r="F41" s="558"/>
      <c r="G41" s="554"/>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141"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46" t="s">
        <v>350</v>
      </c>
      <c r="B45" s="147">
        <v>30</v>
      </c>
      <c r="C45" s="146" t="s">
        <v>351</v>
      </c>
      <c r="D45" s="146" t="s">
        <v>52</v>
      </c>
      <c r="E45" s="154" t="s">
        <v>352</v>
      </c>
      <c r="F45" s="154">
        <v>5.5</v>
      </c>
      <c r="G45" s="147" t="s">
        <v>353</v>
      </c>
      <c r="H45" s="147" t="s">
        <v>354</v>
      </c>
      <c r="I45" s="736" t="s">
        <v>355</v>
      </c>
      <c r="J45" s="699"/>
      <c r="K45" s="737"/>
      <c r="L45" s="17"/>
      <c r="M45" s="17"/>
      <c r="N45" s="17"/>
      <c r="O45" s="17"/>
      <c r="P45" s="17"/>
      <c r="Q45" s="17"/>
      <c r="R45" s="17"/>
      <c r="S45" s="17"/>
      <c r="T45" s="17"/>
      <c r="U45" s="17"/>
      <c r="V45" s="17"/>
      <c r="W45" s="17"/>
      <c r="X45" s="17"/>
      <c r="Y45" s="17"/>
      <c r="Z45" s="18"/>
      <c r="AA45" s="17"/>
      <c r="AB45" s="17"/>
    </row>
    <row r="46" spans="1:58" ht="14.25" customHeight="1">
      <c r="A46" s="146" t="s">
        <v>356</v>
      </c>
      <c r="B46" s="147">
        <v>15</v>
      </c>
      <c r="C46" s="146" t="s">
        <v>351</v>
      </c>
      <c r="D46" s="146" t="s">
        <v>52</v>
      </c>
      <c r="E46" s="155">
        <v>3</v>
      </c>
      <c r="F46" s="154">
        <v>4</v>
      </c>
      <c r="G46" s="147" t="s">
        <v>353</v>
      </c>
      <c r="H46" s="147"/>
      <c r="I46" s="699"/>
      <c r="J46" s="699"/>
      <c r="K46" s="737"/>
      <c r="L46" s="17"/>
      <c r="M46" s="17"/>
      <c r="N46" s="17"/>
      <c r="O46" s="17"/>
      <c r="P46" s="17"/>
      <c r="Q46" s="17"/>
      <c r="R46" s="17"/>
      <c r="S46" s="17"/>
      <c r="T46" s="17"/>
      <c r="U46" s="17"/>
      <c r="V46" s="17"/>
      <c r="W46" s="17"/>
      <c r="X46" s="17"/>
      <c r="Y46" s="17"/>
      <c r="Z46" s="18"/>
      <c r="AA46" s="17"/>
      <c r="AB46" s="17"/>
    </row>
    <row r="47" spans="1:58" ht="15.75" customHeight="1">
      <c r="A47" s="147"/>
      <c r="B47" s="147"/>
      <c r="C47" s="147"/>
      <c r="D47" s="146"/>
      <c r="E47" s="155"/>
      <c r="F47" s="154"/>
      <c r="G47" s="156"/>
      <c r="H47" s="147"/>
      <c r="I47" s="699"/>
      <c r="J47" s="699"/>
      <c r="K47" s="737"/>
      <c r="L47" s="17"/>
      <c r="M47" s="17"/>
      <c r="N47" s="17"/>
      <c r="O47" s="17"/>
      <c r="P47" s="17"/>
      <c r="Q47" s="17"/>
      <c r="R47" s="17"/>
      <c r="S47" s="17"/>
      <c r="T47" s="17"/>
      <c r="U47" s="17"/>
      <c r="V47" s="17"/>
      <c r="W47" s="17"/>
      <c r="X47" s="17"/>
      <c r="Y47" s="17"/>
      <c r="Z47" s="17"/>
      <c r="AA47" s="17"/>
      <c r="AB47" s="17"/>
    </row>
    <row r="48" spans="1:58" ht="15.75" customHeight="1">
      <c r="A48" s="17"/>
      <c r="B48" s="85"/>
      <c r="C48" s="17"/>
      <c r="D48" s="150"/>
      <c r="E48" s="151"/>
      <c r="F48" s="152"/>
      <c r="G48" s="157"/>
      <c r="H48" s="17"/>
      <c r="I48" s="699"/>
      <c r="J48" s="699"/>
      <c r="K48" s="737"/>
      <c r="L48" s="17"/>
      <c r="M48" s="17"/>
      <c r="N48" s="17"/>
      <c r="O48" s="17"/>
      <c r="P48" s="17"/>
      <c r="Q48" s="17"/>
      <c r="R48" s="17"/>
      <c r="S48" s="17"/>
      <c r="T48" s="17"/>
      <c r="U48" s="17"/>
      <c r="V48" s="17"/>
      <c r="W48" s="17"/>
      <c r="X48" s="17"/>
      <c r="Y48" s="17"/>
      <c r="Z48" s="17"/>
      <c r="AA48" s="17"/>
      <c r="AB48" s="17"/>
    </row>
    <row r="49" spans="1:30" ht="15.75" customHeight="1">
      <c r="A49" s="554"/>
      <c r="B49" s="555"/>
      <c r="C49" s="556"/>
      <c r="D49" s="556"/>
      <c r="E49" s="558"/>
      <c r="F49" s="558"/>
      <c r="G49" s="158"/>
      <c r="H49" s="554"/>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 customHeight="1">
      <c r="A54" s="162" t="s">
        <v>368</v>
      </c>
      <c r="B54" s="163" t="s">
        <v>97</v>
      </c>
      <c r="C54" s="17">
        <v>42</v>
      </c>
      <c r="D54" s="17">
        <v>1</v>
      </c>
      <c r="E54" s="17">
        <v>1.5</v>
      </c>
      <c r="F54" s="17">
        <f>Aloha!$C54*Aloha!$D54*Aloha!$E54</f>
        <v>63</v>
      </c>
      <c r="G54" s="164" t="s">
        <v>369</v>
      </c>
      <c r="H54" s="163" t="s">
        <v>52</v>
      </c>
      <c r="I54" s="165" t="s">
        <v>342</v>
      </c>
      <c r="J54" s="17" t="s">
        <v>370</v>
      </c>
      <c r="K54" s="723" t="s">
        <v>371</v>
      </c>
      <c r="L54" s="699"/>
      <c r="M54" s="724"/>
      <c r="N54" s="17"/>
      <c r="O54" s="17"/>
      <c r="P54" s="17"/>
      <c r="Q54" s="17"/>
      <c r="R54" s="17"/>
      <c r="S54" s="17"/>
      <c r="T54" s="17"/>
      <c r="U54" s="17"/>
      <c r="V54" s="17"/>
      <c r="W54" s="17"/>
      <c r="X54" s="17"/>
      <c r="Y54" s="17"/>
      <c r="Z54" s="17"/>
      <c r="AA54" s="17"/>
      <c r="AB54" s="17"/>
    </row>
    <row r="55" spans="1:30" ht="15.75" customHeight="1">
      <c r="A55" s="17" t="s">
        <v>372</v>
      </c>
      <c r="B55" s="163" t="s">
        <v>97</v>
      </c>
      <c r="C55" s="17">
        <v>42</v>
      </c>
      <c r="D55" s="17">
        <v>3</v>
      </c>
      <c r="E55" s="17">
        <v>3</v>
      </c>
      <c r="F55" s="17">
        <f>Aloha!$C55*Aloha!$E55</f>
        <v>126</v>
      </c>
      <c r="G55" s="17" t="s">
        <v>373</v>
      </c>
      <c r="H55" s="163" t="s">
        <v>99</v>
      </c>
      <c r="I55" s="165" t="s">
        <v>342</v>
      </c>
      <c r="J55" s="17"/>
      <c r="K55" s="725"/>
      <c r="L55" s="699"/>
      <c r="M55" s="724"/>
      <c r="N55" s="17"/>
      <c r="O55" s="17"/>
      <c r="P55" s="17"/>
      <c r="Q55" s="17"/>
      <c r="R55" s="17"/>
      <c r="S55" s="17"/>
      <c r="T55" s="17"/>
      <c r="U55" s="17"/>
      <c r="V55" s="17"/>
      <c r="W55" s="17"/>
      <c r="X55" s="17"/>
      <c r="Y55" s="17"/>
      <c r="Z55" s="17"/>
      <c r="AA55" s="17"/>
      <c r="AB55" s="17"/>
    </row>
    <row r="56" spans="1:30" ht="14.25" customHeight="1">
      <c r="A56" s="17" t="s">
        <v>374</v>
      </c>
      <c r="B56" s="163" t="s">
        <v>105</v>
      </c>
      <c r="C56" s="17">
        <v>42</v>
      </c>
      <c r="D56" s="17">
        <v>3</v>
      </c>
      <c r="E56" s="17">
        <v>3</v>
      </c>
      <c r="F56" s="17">
        <f>Aloha!$C56*Aloha!$D56*Aloha!$E56</f>
        <v>378</v>
      </c>
      <c r="G56" t="s">
        <v>370</v>
      </c>
      <c r="H56" s="163" t="s">
        <v>52</v>
      </c>
      <c r="I56" s="165" t="s">
        <v>342</v>
      </c>
      <c r="J56" s="17"/>
      <c r="K56" s="725"/>
      <c r="L56" s="699"/>
      <c r="M56" s="724"/>
      <c r="N56" s="17"/>
      <c r="O56" s="17"/>
      <c r="P56" s="17"/>
      <c r="Q56" s="17"/>
      <c r="R56" s="17"/>
      <c r="S56" s="17"/>
      <c r="T56" s="17"/>
      <c r="U56" s="17"/>
      <c r="V56" s="17"/>
      <c r="W56" s="17"/>
      <c r="X56" s="17"/>
      <c r="Y56" s="17"/>
      <c r="Z56" s="17"/>
      <c r="AA56" s="17"/>
      <c r="AB56" s="17"/>
    </row>
    <row r="57" spans="1:30" ht="15.75" customHeight="1">
      <c r="A57" s="162" t="s">
        <v>375</v>
      </c>
      <c r="B57" s="163" t="s">
        <v>97</v>
      </c>
      <c r="C57" s="17">
        <v>21</v>
      </c>
      <c r="D57" s="17">
        <v>1</v>
      </c>
      <c r="E57" s="17">
        <v>2</v>
      </c>
      <c r="F57" s="17">
        <f>Aloha!$C57*Aloha!$D57*Aloha!$E57</f>
        <v>42</v>
      </c>
      <c r="G57" s="17" t="s">
        <v>376</v>
      </c>
      <c r="H57" s="163" t="s">
        <v>52</v>
      </c>
      <c r="I57" s="165" t="s">
        <v>342</v>
      </c>
      <c r="J57" s="17" t="s">
        <v>377</v>
      </c>
      <c r="K57" s="725"/>
      <c r="L57" s="699"/>
      <c r="M57" s="724"/>
      <c r="N57" s="17"/>
      <c r="O57" s="17"/>
      <c r="P57" s="17"/>
      <c r="Q57" s="17"/>
      <c r="R57" s="17"/>
      <c r="S57" s="17"/>
      <c r="T57" s="17"/>
      <c r="U57" s="17"/>
      <c r="V57" s="17"/>
      <c r="W57" s="17"/>
      <c r="X57" s="17"/>
      <c r="Y57" s="17"/>
      <c r="Z57" s="17"/>
      <c r="AA57" s="17"/>
      <c r="AB57" s="17"/>
    </row>
    <row r="58" spans="1:30" ht="15.75" customHeight="1">
      <c r="A58" s="162" t="s">
        <v>378</v>
      </c>
      <c r="B58" s="163" t="s">
        <v>105</v>
      </c>
      <c r="C58" s="17">
        <v>21</v>
      </c>
      <c r="D58" s="17">
        <v>1</v>
      </c>
      <c r="E58" s="17">
        <v>2</v>
      </c>
      <c r="F58" s="17">
        <f>Aloha!$C58*Aloha!$D58*Aloha!$E58</f>
        <v>42</v>
      </c>
      <c r="G58" s="17" t="s">
        <v>370</v>
      </c>
      <c r="H58" s="163" t="s">
        <v>52</v>
      </c>
      <c r="I58" s="165" t="s">
        <v>342</v>
      </c>
      <c r="J58" s="17" t="s">
        <v>377</v>
      </c>
      <c r="K58" s="725"/>
      <c r="L58" s="699"/>
      <c r="M58" s="724"/>
      <c r="N58" s="17"/>
      <c r="O58" s="17"/>
      <c r="P58" s="17"/>
      <c r="Q58" s="17"/>
      <c r="R58" s="17"/>
      <c r="S58" s="17"/>
      <c r="T58" s="17"/>
      <c r="U58" s="17"/>
      <c r="V58" s="17"/>
      <c r="W58" s="17"/>
      <c r="X58" s="17"/>
      <c r="Y58" s="17"/>
      <c r="Z58" s="17"/>
      <c r="AA58" s="17"/>
      <c r="AB58" s="17"/>
    </row>
    <row r="59" spans="1:30" ht="15.75" customHeight="1">
      <c r="A59" s="162" t="s">
        <v>379</v>
      </c>
      <c r="B59" s="163" t="s">
        <v>105</v>
      </c>
      <c r="C59" s="17">
        <v>21</v>
      </c>
      <c r="D59" s="17">
        <v>1</v>
      </c>
      <c r="E59" s="17">
        <v>1</v>
      </c>
      <c r="F59" s="17">
        <f>Aloha!$C59*Aloha!$D59*Aloha!$E59</f>
        <v>21</v>
      </c>
      <c r="G59" s="163" t="s">
        <v>380</v>
      </c>
      <c r="H59" s="163" t="s">
        <v>52</v>
      </c>
      <c r="I59" s="165" t="s">
        <v>342</v>
      </c>
      <c r="J59" s="17"/>
      <c r="K59" s="725"/>
      <c r="L59" s="699"/>
      <c r="M59" s="724"/>
      <c r="N59" s="17"/>
      <c r="O59" s="17"/>
      <c r="P59" s="17"/>
      <c r="Q59" s="17"/>
      <c r="R59" s="17"/>
      <c r="S59" s="17"/>
      <c r="T59" s="17"/>
      <c r="U59" s="17"/>
      <c r="V59" s="17"/>
      <c r="W59" s="17"/>
      <c r="X59" s="17"/>
      <c r="Y59" s="17"/>
      <c r="Z59" s="17"/>
      <c r="AA59" s="17"/>
      <c r="AB59" s="17"/>
    </row>
    <row r="60" spans="1:30" ht="15.75" customHeight="1">
      <c r="A60" s="162" t="s">
        <v>381</v>
      </c>
      <c r="B60" s="163" t="s">
        <v>105</v>
      </c>
      <c r="C60" s="17">
        <v>21</v>
      </c>
      <c r="D60" s="17">
        <v>2</v>
      </c>
      <c r="E60" s="17">
        <v>2</v>
      </c>
      <c r="F60" s="17">
        <f>Aloha!$C60*Aloha!$D60*Aloha!$E60</f>
        <v>84</v>
      </c>
      <c r="G60" s="163" t="s">
        <v>370</v>
      </c>
      <c r="H60" s="163" t="s">
        <v>52</v>
      </c>
      <c r="I60" s="165" t="s">
        <v>342</v>
      </c>
      <c r="J60" s="17"/>
      <c r="K60" s="725"/>
      <c r="L60" s="699"/>
      <c r="M60" s="724"/>
      <c r="N60" s="17"/>
      <c r="O60" s="17"/>
      <c r="P60" s="17"/>
      <c r="Q60" s="17"/>
      <c r="R60" s="17"/>
      <c r="S60" s="17"/>
      <c r="T60" s="17"/>
      <c r="U60" s="17"/>
      <c r="V60" s="17"/>
      <c r="W60" s="17"/>
      <c r="X60" s="17"/>
      <c r="Y60" s="17"/>
      <c r="Z60" s="17"/>
      <c r="AA60" s="17"/>
      <c r="AB60" s="17"/>
    </row>
    <row r="61" spans="1:30" ht="15.75" customHeight="1">
      <c r="A61" s="162"/>
      <c r="B61" s="163"/>
      <c r="C61" s="152"/>
      <c r="D61" s="152"/>
      <c r="E61" s="152"/>
      <c r="F61" s="166">
        <f>Aloha!$E61*Aloha!$C61</f>
        <v>0</v>
      </c>
      <c r="G61" s="163"/>
      <c r="H61" s="163"/>
      <c r="I61" s="165">
        <f t="shared" ref="I61:I66" si="2">IF(H61 = "PT-V","n/a",IF(H61 = "PT","n/a",IF(H61 = "RT","n/a",IF(OR(H61 = "Extern",H61 = "PT-ZZP"), "Please fill in", 0))))</f>
        <v>0</v>
      </c>
      <c r="J61" s="17"/>
      <c r="K61" s="725"/>
      <c r="L61" s="699"/>
      <c r="M61" s="724"/>
      <c r="N61" s="17"/>
      <c r="O61" s="17"/>
      <c r="P61" s="17"/>
      <c r="Q61" s="17"/>
      <c r="R61" s="17"/>
      <c r="S61" s="17"/>
      <c r="T61" s="17"/>
      <c r="U61" s="17"/>
      <c r="V61" s="17"/>
      <c r="W61" s="17"/>
      <c r="X61" s="17"/>
      <c r="Y61" s="17"/>
      <c r="Z61" s="17"/>
      <c r="AA61" s="17"/>
      <c r="AB61" s="17"/>
    </row>
    <row r="62" spans="1:30" ht="15.75" customHeight="1">
      <c r="A62" s="162"/>
      <c r="B62" s="163"/>
      <c r="C62" s="152"/>
      <c r="D62" s="152"/>
      <c r="E62" s="152"/>
      <c r="F62" s="166">
        <f>Aloha!$E62*Aloha!$C62</f>
        <v>0</v>
      </c>
      <c r="G62" s="163"/>
      <c r="H62" s="163"/>
      <c r="I62" s="165">
        <f t="shared" si="2"/>
        <v>0</v>
      </c>
      <c r="J62" s="17"/>
      <c r="K62" s="725"/>
      <c r="L62" s="699"/>
      <c r="M62" s="724"/>
      <c r="N62" s="17"/>
      <c r="O62" s="17"/>
      <c r="P62" s="17"/>
      <c r="Q62" s="17"/>
      <c r="R62" s="17"/>
      <c r="S62" s="17"/>
      <c r="T62" s="17"/>
      <c r="U62" s="17"/>
      <c r="V62" s="17"/>
      <c r="W62" s="17"/>
      <c r="X62" s="17"/>
      <c r="Y62" s="17"/>
      <c r="Z62" s="17"/>
      <c r="AA62" s="17"/>
      <c r="AB62" s="17"/>
    </row>
    <row r="63" spans="1:30" ht="15.75" customHeight="1">
      <c r="A63" s="17"/>
      <c r="B63" s="163"/>
      <c r="C63" s="85"/>
      <c r="D63" s="85"/>
      <c r="E63" s="152"/>
      <c r="F63" s="166">
        <f>Aloha!$E63*Aloha!$C63</f>
        <v>0</v>
      </c>
      <c r="G63" s="17"/>
      <c r="H63" s="163"/>
      <c r="I63" s="165">
        <f t="shared" si="2"/>
        <v>0</v>
      </c>
      <c r="J63" s="17"/>
      <c r="K63" s="725"/>
      <c r="L63" s="699"/>
      <c r="M63" s="724"/>
      <c r="N63" s="17"/>
      <c r="O63" s="17"/>
      <c r="P63" s="17"/>
      <c r="Q63" s="17"/>
      <c r="R63" s="17"/>
      <c r="S63" s="17"/>
      <c r="T63" s="17"/>
      <c r="U63" s="17"/>
      <c r="V63" s="17"/>
      <c r="W63" s="17"/>
      <c r="X63" s="17"/>
      <c r="Y63" s="17"/>
      <c r="Z63" s="17"/>
      <c r="AA63" s="17"/>
      <c r="AB63" s="17"/>
    </row>
    <row r="64" spans="1:30" ht="15.75" customHeight="1">
      <c r="A64" s="17"/>
      <c r="B64" s="163"/>
      <c r="C64" s="85"/>
      <c r="D64" s="85"/>
      <c r="E64" s="152"/>
      <c r="F64" s="166">
        <f>Aloha!$E64*Aloha!$C64</f>
        <v>0</v>
      </c>
      <c r="G64" s="17"/>
      <c r="H64" s="163"/>
      <c r="I64" s="165">
        <f t="shared" si="2"/>
        <v>0</v>
      </c>
      <c r="J64" s="17"/>
      <c r="K64" s="725"/>
      <c r="L64" s="699"/>
      <c r="M64" s="724"/>
      <c r="N64" s="17"/>
      <c r="O64" s="17"/>
      <c r="P64" s="17"/>
      <c r="Q64" s="17"/>
      <c r="R64" s="17"/>
      <c r="S64" s="17"/>
      <c r="T64" s="17"/>
      <c r="U64" s="17"/>
      <c r="V64" s="17"/>
      <c r="W64" s="17"/>
      <c r="X64" s="17"/>
      <c r="Y64" s="17"/>
      <c r="Z64" s="17"/>
      <c r="AA64" s="17"/>
      <c r="AB64" s="17"/>
    </row>
    <row r="65" spans="1:30" ht="15.75" customHeight="1">
      <c r="A65" s="17"/>
      <c r="B65" s="163"/>
      <c r="C65" s="85"/>
      <c r="D65" s="85"/>
      <c r="E65" s="152"/>
      <c r="F65" s="166">
        <f>Aloha!$E65*Aloha!$C65</f>
        <v>0</v>
      </c>
      <c r="G65" s="17"/>
      <c r="H65" s="163"/>
      <c r="I65" s="165">
        <f t="shared" si="2"/>
        <v>0</v>
      </c>
      <c r="J65" s="17"/>
      <c r="K65" s="725"/>
      <c r="L65" s="699"/>
      <c r="M65" s="724"/>
      <c r="N65" s="17"/>
      <c r="O65" s="17"/>
      <c r="P65" s="17"/>
      <c r="Q65" s="17"/>
      <c r="R65" s="17"/>
      <c r="S65" s="17"/>
      <c r="T65" s="17"/>
      <c r="U65" s="17"/>
      <c r="V65" s="17"/>
      <c r="W65" s="17"/>
      <c r="X65" s="17"/>
      <c r="Y65" s="17"/>
      <c r="Z65" s="17"/>
      <c r="AA65" s="17"/>
      <c r="AB65" s="17"/>
    </row>
    <row r="66" spans="1:30" ht="15.75" customHeight="1">
      <c r="A66" s="167"/>
      <c r="B66" s="163"/>
      <c r="C66" s="556"/>
      <c r="D66" s="557"/>
      <c r="E66" s="558"/>
      <c r="F66" s="559">
        <f>Aloha!$E66*Aloha!$C66</f>
        <v>0</v>
      </c>
      <c r="G66" s="158"/>
      <c r="H66" s="158"/>
      <c r="I66" s="168">
        <f t="shared" si="2"/>
        <v>0</v>
      </c>
      <c r="J66" s="554"/>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c r="C68" s="17"/>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172" t="s">
        <v>391</v>
      </c>
      <c r="B70" s="147" t="s">
        <v>87</v>
      </c>
      <c r="C70" s="147" t="s">
        <v>392</v>
      </c>
      <c r="D70" s="147">
        <v>1.5</v>
      </c>
      <c r="E70" s="155">
        <v>42</v>
      </c>
      <c r="F70" s="147">
        <f t="shared" ref="F70:F78" si="3">D70*E70</f>
        <v>63</v>
      </c>
      <c r="G70" s="155">
        <v>5</v>
      </c>
      <c r="H70" s="173" t="s">
        <v>393</v>
      </c>
      <c r="I70" s="173" t="s">
        <v>394</v>
      </c>
      <c r="J70" s="731"/>
      <c r="K70" s="699"/>
      <c r="L70" s="699"/>
      <c r="M70" s="699"/>
      <c r="N70" s="724"/>
      <c r="O70" s="732" t="s">
        <v>395</v>
      </c>
      <c r="P70" s="733"/>
      <c r="Q70" s="17"/>
      <c r="R70" s="17"/>
      <c r="S70" s="17"/>
      <c r="T70" s="17"/>
      <c r="U70" s="17"/>
      <c r="V70" s="17"/>
      <c r="W70" s="17"/>
      <c r="X70" s="17"/>
      <c r="Y70" s="17"/>
      <c r="Z70" s="17"/>
      <c r="AA70" s="17"/>
    </row>
    <row r="71" spans="1:30" ht="15.75" customHeight="1">
      <c r="A71" s="175" t="s">
        <v>391</v>
      </c>
      <c r="B71" s="175" t="s">
        <v>90</v>
      </c>
      <c r="C71" s="175" t="s">
        <v>396</v>
      </c>
      <c r="D71" s="175">
        <v>1</v>
      </c>
      <c r="E71" s="176">
        <v>21</v>
      </c>
      <c r="F71" s="147">
        <f t="shared" si="3"/>
        <v>21</v>
      </c>
      <c r="G71" s="176">
        <v>3</v>
      </c>
      <c r="H71" s="177" t="s">
        <v>393</v>
      </c>
      <c r="I71" s="178"/>
      <c r="J71" s="725"/>
      <c r="K71" s="699"/>
      <c r="L71" s="699"/>
      <c r="M71" s="699"/>
      <c r="N71" s="724"/>
      <c r="O71" s="725"/>
      <c r="P71" s="699"/>
      <c r="Q71" s="17"/>
      <c r="R71" s="17"/>
      <c r="S71" s="17"/>
      <c r="T71" s="17"/>
      <c r="U71" s="17"/>
      <c r="V71" s="17"/>
      <c r="W71" s="17"/>
      <c r="X71" s="17"/>
      <c r="Y71" s="17"/>
      <c r="Z71" s="17"/>
      <c r="AA71" s="17"/>
    </row>
    <row r="72" spans="1:30" ht="15.75" customHeight="1">
      <c r="A72" s="147" t="s">
        <v>391</v>
      </c>
      <c r="B72" s="147" t="s">
        <v>90</v>
      </c>
      <c r="C72" s="147" t="s">
        <v>397</v>
      </c>
      <c r="D72" s="147">
        <v>3</v>
      </c>
      <c r="E72" s="155">
        <v>21</v>
      </c>
      <c r="F72" s="147">
        <f t="shared" si="3"/>
        <v>63</v>
      </c>
      <c r="G72" s="155">
        <v>3</v>
      </c>
      <c r="H72" s="173" t="s">
        <v>393</v>
      </c>
      <c r="I72" s="173"/>
      <c r="J72" s="725"/>
      <c r="K72" s="699"/>
      <c r="L72" s="699"/>
      <c r="M72" s="699"/>
      <c r="N72" s="724"/>
      <c r="O72" s="725"/>
      <c r="P72" s="699"/>
      <c r="Q72" s="17"/>
      <c r="R72" s="17"/>
      <c r="S72" s="17"/>
      <c r="T72" s="17"/>
      <c r="U72" s="17"/>
      <c r="V72" s="17"/>
      <c r="W72" s="17"/>
      <c r="X72" s="17"/>
      <c r="Y72" s="17"/>
      <c r="Z72" s="17"/>
      <c r="AA72" s="17"/>
    </row>
    <row r="73" spans="1:30" ht="15.75" customHeight="1">
      <c r="A73" s="147" t="s">
        <v>391</v>
      </c>
      <c r="B73" s="147" t="s">
        <v>90</v>
      </c>
      <c r="C73" s="147" t="s">
        <v>398</v>
      </c>
      <c r="D73" s="147">
        <v>1</v>
      </c>
      <c r="E73" s="155">
        <v>21</v>
      </c>
      <c r="F73" s="147">
        <f t="shared" si="3"/>
        <v>21</v>
      </c>
      <c r="G73" s="155">
        <v>5</v>
      </c>
      <c r="H73" s="173" t="s">
        <v>393</v>
      </c>
      <c r="I73" s="173"/>
      <c r="J73" s="725"/>
      <c r="K73" s="699"/>
      <c r="L73" s="699"/>
      <c r="M73" s="699"/>
      <c r="N73" s="724"/>
      <c r="O73" s="725"/>
      <c r="P73" s="699"/>
      <c r="Q73" s="17"/>
      <c r="R73" s="17"/>
      <c r="S73" s="17"/>
      <c r="T73" s="17"/>
      <c r="U73" s="17"/>
      <c r="V73" s="17"/>
      <c r="W73" s="17"/>
      <c r="X73" s="17"/>
      <c r="Y73" s="17"/>
      <c r="Z73" s="17"/>
      <c r="AA73" s="17"/>
    </row>
    <row r="74" spans="1:30" ht="15.75" customHeight="1">
      <c r="A74" s="172" t="s">
        <v>391</v>
      </c>
      <c r="B74" s="147" t="s">
        <v>91</v>
      </c>
      <c r="C74" s="147" t="s">
        <v>399</v>
      </c>
      <c r="D74" s="147">
        <v>1</v>
      </c>
      <c r="E74" s="155">
        <v>21</v>
      </c>
      <c r="F74" s="147">
        <f t="shared" si="3"/>
        <v>21</v>
      </c>
      <c r="G74" s="155">
        <v>3</v>
      </c>
      <c r="H74" s="173" t="s">
        <v>393</v>
      </c>
      <c r="I74" s="173"/>
      <c r="J74" s="725"/>
      <c r="K74" s="699"/>
      <c r="L74" s="699"/>
      <c r="M74" s="699"/>
      <c r="N74" s="724"/>
      <c r="O74" s="725"/>
      <c r="P74" s="699"/>
      <c r="Q74" s="17"/>
      <c r="R74" s="17"/>
      <c r="S74" s="17"/>
      <c r="T74" s="17"/>
      <c r="U74" s="17"/>
      <c r="V74" s="17"/>
      <c r="W74" s="17"/>
      <c r="X74" s="17"/>
      <c r="Y74" s="17"/>
      <c r="Z74" s="17"/>
      <c r="AA74" s="17"/>
    </row>
    <row r="75" spans="1:30" ht="15.75" customHeight="1">
      <c r="A75" s="147" t="s">
        <v>391</v>
      </c>
      <c r="B75" s="147" t="s">
        <v>91</v>
      </c>
      <c r="C75" s="147" t="s">
        <v>397</v>
      </c>
      <c r="D75" s="147">
        <v>1</v>
      </c>
      <c r="E75" s="155">
        <v>21</v>
      </c>
      <c r="F75" s="147">
        <f t="shared" si="3"/>
        <v>21</v>
      </c>
      <c r="G75" s="155">
        <v>3</v>
      </c>
      <c r="H75" s="173" t="s">
        <v>393</v>
      </c>
      <c r="I75" s="173"/>
      <c r="J75" s="725"/>
      <c r="K75" s="699"/>
      <c r="L75" s="699"/>
      <c r="M75" s="699"/>
      <c r="N75" s="724"/>
      <c r="O75" s="725"/>
      <c r="P75" s="699"/>
      <c r="Q75" s="17"/>
      <c r="R75" s="17"/>
      <c r="S75" s="17"/>
      <c r="T75" s="17"/>
      <c r="U75" s="17"/>
      <c r="V75" s="17"/>
      <c r="W75" s="17"/>
      <c r="X75" s="17"/>
      <c r="Y75" s="17"/>
      <c r="Z75" s="17"/>
      <c r="AA75" s="17"/>
    </row>
    <row r="76" spans="1:30" ht="15.75" customHeight="1">
      <c r="A76" s="175" t="s">
        <v>391</v>
      </c>
      <c r="B76" s="175" t="s">
        <v>91</v>
      </c>
      <c r="C76" s="175" t="s">
        <v>398</v>
      </c>
      <c r="D76" s="175">
        <v>1</v>
      </c>
      <c r="E76" s="176">
        <v>21</v>
      </c>
      <c r="F76" s="147">
        <f t="shared" si="3"/>
        <v>21</v>
      </c>
      <c r="G76" s="176">
        <v>3</v>
      </c>
      <c r="H76" s="177" t="s">
        <v>393</v>
      </c>
      <c r="I76" s="178"/>
      <c r="J76" s="725"/>
      <c r="K76" s="699"/>
      <c r="L76" s="699"/>
      <c r="M76" s="699"/>
      <c r="N76" s="724"/>
      <c r="O76" s="725"/>
      <c r="P76" s="699"/>
      <c r="Q76" s="17"/>
      <c r="R76" s="17"/>
      <c r="S76" s="17"/>
      <c r="T76" s="17"/>
      <c r="U76" s="17"/>
      <c r="V76" s="17"/>
      <c r="W76" s="17"/>
      <c r="X76" s="17"/>
      <c r="Y76" s="17"/>
      <c r="Z76" s="17"/>
      <c r="AA76" s="17"/>
    </row>
    <row r="77" spans="1:30" ht="15.75" customHeight="1">
      <c r="A77" s="147" t="s">
        <v>391</v>
      </c>
      <c r="B77" s="147" t="s">
        <v>69</v>
      </c>
      <c r="C77" s="147" t="s">
        <v>400</v>
      </c>
      <c r="D77" s="147">
        <v>2</v>
      </c>
      <c r="E77" s="155">
        <v>21</v>
      </c>
      <c r="F77" s="147">
        <f t="shared" si="3"/>
        <v>42</v>
      </c>
      <c r="G77" s="155">
        <v>3</v>
      </c>
      <c r="H77" s="173" t="s">
        <v>393</v>
      </c>
      <c r="I77" s="173"/>
      <c r="J77" s="725"/>
      <c r="K77" s="699"/>
      <c r="L77" s="699"/>
      <c r="M77" s="699"/>
      <c r="N77" s="724"/>
      <c r="O77" s="725"/>
      <c r="P77" s="699"/>
      <c r="Q77" s="17"/>
      <c r="R77" s="17"/>
      <c r="S77" s="17"/>
      <c r="T77" s="17"/>
      <c r="U77" s="17"/>
      <c r="V77" s="17"/>
      <c r="W77" s="17"/>
      <c r="X77" s="17"/>
      <c r="Y77" s="17"/>
      <c r="Z77" s="17"/>
      <c r="AA77" s="17"/>
    </row>
    <row r="78" spans="1:30" ht="15.75" customHeight="1">
      <c r="A78" s="162" t="s">
        <v>401</v>
      </c>
      <c r="B78" s="17" t="s">
        <v>92</v>
      </c>
      <c r="C78" s="147" t="s">
        <v>402</v>
      </c>
      <c r="D78" s="154">
        <v>1</v>
      </c>
      <c r="E78" s="155">
        <v>1</v>
      </c>
      <c r="F78" s="147">
        <f t="shared" si="3"/>
        <v>1</v>
      </c>
      <c r="G78" s="155"/>
      <c r="H78" s="173">
        <v>200</v>
      </c>
      <c r="I78" s="173" t="s">
        <v>403</v>
      </c>
      <c r="J78" s="725"/>
      <c r="K78" s="699"/>
      <c r="L78" s="699"/>
      <c r="M78" s="699"/>
      <c r="N78" s="724"/>
      <c r="O78" s="725"/>
      <c r="P78" s="699"/>
      <c r="Q78" s="17"/>
      <c r="R78" s="17"/>
      <c r="S78" s="17"/>
      <c r="T78" s="17"/>
      <c r="U78" s="17"/>
      <c r="V78" s="17"/>
      <c r="W78" s="17"/>
      <c r="X78" s="17"/>
      <c r="Y78" s="17"/>
      <c r="Z78" s="17"/>
      <c r="AA78" s="17"/>
    </row>
    <row r="79" spans="1:30" ht="15.75" customHeight="1">
      <c r="A79" s="17"/>
      <c r="B79" s="17"/>
      <c r="C79" s="85"/>
      <c r="D79" s="154"/>
      <c r="E79" s="155"/>
      <c r="F79" s="156">
        <f>Aloha!$D79*Aloha!$E79</f>
        <v>0</v>
      </c>
      <c r="G79" s="155"/>
      <c r="H79" s="173" t="str">
        <f>IF(Aloha!$B79= "","-",IF(Aloha!$B79= "External","Specify location tariff", "Campus buy-off"))</f>
        <v>-</v>
      </c>
      <c r="I79" s="179"/>
      <c r="J79" s="725"/>
      <c r="K79" s="699"/>
      <c r="L79" s="699"/>
      <c r="M79" s="699"/>
      <c r="N79" s="724"/>
      <c r="O79" s="725"/>
      <c r="P79" s="699"/>
      <c r="Q79" s="17"/>
      <c r="R79" s="17"/>
      <c r="S79" s="17"/>
      <c r="T79" s="17"/>
      <c r="U79" s="17"/>
      <c r="V79" s="17"/>
      <c r="W79" s="17"/>
      <c r="X79" s="17"/>
      <c r="Y79" s="17"/>
      <c r="Z79" s="17"/>
      <c r="AA79" s="17"/>
    </row>
    <row r="80" spans="1:30" ht="15.75" customHeight="1">
      <c r="A80" s="17"/>
      <c r="B80" s="17"/>
      <c r="C80" s="85"/>
      <c r="D80" s="152"/>
      <c r="E80" s="151"/>
      <c r="F80" s="180">
        <f>Aloha!$D80*Aloha!$E80</f>
        <v>0</v>
      </c>
      <c r="G80" s="151"/>
      <c r="H80" s="179" t="str">
        <f>IF(Aloha!$B80= "","-",IF(Aloha!$B80= "External","Specify location tariff", "Campus buy-off"))</f>
        <v>-</v>
      </c>
      <c r="I80" s="179"/>
      <c r="J80" s="725"/>
      <c r="K80" s="699"/>
      <c r="L80" s="699"/>
      <c r="M80" s="699"/>
      <c r="N80" s="724"/>
      <c r="O80" s="725"/>
      <c r="P80" s="699"/>
      <c r="Q80" s="17"/>
      <c r="R80" s="17"/>
      <c r="S80" s="17"/>
      <c r="T80" s="17"/>
      <c r="U80" s="17"/>
      <c r="V80" s="17"/>
      <c r="W80" s="17"/>
      <c r="X80" s="17"/>
      <c r="Y80" s="17"/>
      <c r="Z80" s="17"/>
      <c r="AA80" s="17"/>
    </row>
    <row r="81" spans="1:30" ht="15.75" customHeight="1">
      <c r="A81" s="17"/>
      <c r="B81" s="17"/>
      <c r="C81" s="85"/>
      <c r="D81" s="152"/>
      <c r="E81" s="151"/>
      <c r="F81" s="180">
        <f>Aloha!$D81*Aloha!$E81</f>
        <v>0</v>
      </c>
      <c r="G81" s="151"/>
      <c r="H81" s="179" t="str">
        <f>IF(Aloha!$B81= "","-",IF(Aloha!$B81= "External","Specify location tariff", "Campus buy-off"))</f>
        <v>-</v>
      </c>
      <c r="I81" s="179"/>
      <c r="J81" s="725"/>
      <c r="K81" s="699"/>
      <c r="L81" s="699"/>
      <c r="M81" s="699"/>
      <c r="N81" s="724"/>
      <c r="O81" s="725"/>
      <c r="P81" s="699"/>
      <c r="Q81" s="17"/>
      <c r="R81" s="17"/>
      <c r="S81" s="17"/>
      <c r="T81" s="17"/>
      <c r="U81" s="17"/>
      <c r="V81" s="17"/>
      <c r="W81" s="17"/>
      <c r="X81" s="17"/>
      <c r="Y81" s="17"/>
      <c r="Z81" s="17"/>
      <c r="AA81" s="17"/>
    </row>
    <row r="82" spans="1:30" ht="15.75" customHeight="1">
      <c r="A82" s="17"/>
      <c r="B82" s="17"/>
      <c r="C82" s="85"/>
      <c r="D82" s="152"/>
      <c r="E82" s="151"/>
      <c r="F82" s="180">
        <f>Aloha!$D82*Aloha!$E82</f>
        <v>0</v>
      </c>
      <c r="G82" s="151"/>
      <c r="H82" s="179" t="str">
        <f>IF(Aloha!$B82= "","-",IF(Aloha!$B82= "External","Specify location tariff", "Campus buy-off"))</f>
        <v>-</v>
      </c>
      <c r="I82" s="179"/>
      <c r="J82" s="725"/>
      <c r="K82" s="699"/>
      <c r="L82" s="699"/>
      <c r="M82" s="699"/>
      <c r="N82" s="724"/>
      <c r="O82" s="725"/>
      <c r="P82" s="699"/>
      <c r="Q82" s="17"/>
      <c r="R82" s="17"/>
      <c r="S82" s="17"/>
      <c r="T82" s="17"/>
      <c r="U82" s="17"/>
      <c r="V82" s="17"/>
      <c r="W82" s="17"/>
      <c r="X82" s="17"/>
      <c r="Y82" s="17"/>
      <c r="Z82" s="17"/>
      <c r="AA82" s="17"/>
    </row>
    <row r="83" spans="1:30" ht="15.75" customHeight="1">
      <c r="A83" s="17"/>
      <c r="B83" s="17"/>
      <c r="C83" s="85"/>
      <c r="D83" s="152"/>
      <c r="E83" s="151"/>
      <c r="F83" s="180">
        <f>Aloha!$D83*Aloha!$E83</f>
        <v>0</v>
      </c>
      <c r="G83" s="151"/>
      <c r="H83" s="179" t="str">
        <f>IF(Aloha!$B83= "","-",IF(Aloha!$B83= "External","Specify location tariff", "Campus buy-off"))</f>
        <v>-</v>
      </c>
      <c r="I83" s="179"/>
      <c r="J83" s="725"/>
      <c r="K83" s="699"/>
      <c r="L83" s="699"/>
      <c r="M83" s="699"/>
      <c r="N83" s="724"/>
      <c r="O83" s="725"/>
      <c r="P83" s="699"/>
      <c r="Q83" s="17"/>
      <c r="R83" s="17"/>
      <c r="S83" s="17"/>
      <c r="T83" s="17"/>
      <c r="U83" s="17"/>
      <c r="V83" s="17"/>
      <c r="W83" s="17"/>
      <c r="X83" s="17"/>
      <c r="Y83" s="17"/>
      <c r="Z83" s="17"/>
      <c r="AA83" s="17"/>
    </row>
    <row r="84" spans="1:30" ht="15.75" customHeight="1">
      <c r="A84" s="17"/>
      <c r="B84" s="17"/>
      <c r="C84" s="85"/>
      <c r="D84" s="152"/>
      <c r="E84" s="151"/>
      <c r="F84" s="180">
        <f>Aloha!$D84*Aloha!$E84</f>
        <v>0</v>
      </c>
      <c r="G84" s="151"/>
      <c r="H84" s="179" t="str">
        <f>IF(Aloha!$B84= "","-",IF(Aloha!$B84= "External","Specify location tariff", "Campus buy-off"))</f>
        <v>-</v>
      </c>
      <c r="I84" s="179"/>
      <c r="J84" s="725"/>
      <c r="K84" s="699"/>
      <c r="L84" s="699"/>
      <c r="M84" s="699"/>
      <c r="N84" s="724"/>
      <c r="O84" s="725"/>
      <c r="P84" s="699"/>
      <c r="Q84" s="17"/>
      <c r="R84" s="17"/>
      <c r="S84" s="17"/>
      <c r="T84" s="17"/>
      <c r="U84" s="17"/>
      <c r="V84" s="17"/>
      <c r="W84" s="17"/>
      <c r="X84" s="17"/>
      <c r="Y84" s="17"/>
      <c r="Z84" s="17"/>
      <c r="AA84" s="17"/>
    </row>
    <row r="85" spans="1:30" ht="15.75" customHeight="1">
      <c r="A85" s="17"/>
      <c r="B85" s="17"/>
      <c r="C85" s="85"/>
      <c r="D85" s="152"/>
      <c r="E85" s="151"/>
      <c r="F85" s="180">
        <f>Aloha!$D85*Aloha!$E85</f>
        <v>0</v>
      </c>
      <c r="G85" s="151"/>
      <c r="H85" s="179" t="str">
        <f>IF(Aloha!$B85= "","-",IF(Aloha!$B85= "External","Specify location tariff", "Campus buy-off"))</f>
        <v>-</v>
      </c>
      <c r="I85" s="179"/>
      <c r="J85" s="725"/>
      <c r="K85" s="699"/>
      <c r="L85" s="699"/>
      <c r="M85" s="699"/>
      <c r="N85" s="724"/>
      <c r="O85" s="725"/>
      <c r="P85" s="699"/>
      <c r="Q85" s="17"/>
      <c r="R85" s="17"/>
      <c r="S85" s="17"/>
      <c r="T85" s="17"/>
      <c r="U85" s="17"/>
      <c r="V85" s="17"/>
      <c r="W85" s="17"/>
      <c r="X85" s="17"/>
      <c r="Y85" s="17"/>
      <c r="Z85" s="17"/>
      <c r="AA85" s="17"/>
    </row>
    <row r="86" spans="1:30" ht="15.75" customHeight="1">
      <c r="A86" s="167"/>
      <c r="B86" s="17"/>
      <c r="C86" s="557"/>
      <c r="D86" s="558"/>
      <c r="E86" s="556"/>
      <c r="F86" s="555">
        <f>Aloha!$D86*Aloha!$E86</f>
        <v>0</v>
      </c>
      <c r="G86" s="556"/>
      <c r="H86" s="557" t="str">
        <f>IF(Aloha!$B86= "","-",IF(Aloha!$B86= "External","Specify location tariff", "Campus buy-off"))</f>
        <v>-</v>
      </c>
      <c r="I86" s="561"/>
      <c r="J86" s="726"/>
      <c r="K86" s="717"/>
      <c r="L86" s="717"/>
      <c r="M86" s="717"/>
      <c r="N86" s="727"/>
      <c r="O86" s="725"/>
      <c r="P86" s="699"/>
      <c r="Q86" s="17"/>
      <c r="R86" s="17"/>
      <c r="S86" s="17"/>
      <c r="T86" s="17"/>
      <c r="U86" s="17"/>
      <c r="V86" s="17"/>
      <c r="W86" s="17"/>
      <c r="X86" s="17"/>
      <c r="Y86" s="17"/>
      <c r="Z86" s="17"/>
      <c r="AA86" s="17"/>
    </row>
    <row r="87" spans="1:30" ht="15.75" customHeight="1">
      <c r="A87" s="16"/>
      <c r="B87" s="17"/>
      <c r="C87" s="17"/>
      <c r="D87" s="17"/>
      <c r="E87" s="17"/>
      <c r="F87" s="17"/>
      <c r="G87" s="17"/>
      <c r="H87" s="17"/>
      <c r="I87" s="17"/>
      <c r="J87" s="17"/>
      <c r="K87" s="17"/>
      <c r="L87" s="17"/>
      <c r="M87" s="17"/>
      <c r="N87" s="17"/>
      <c r="O87" s="17">
        <v>0</v>
      </c>
      <c r="P87" s="17"/>
      <c r="Q87" s="17"/>
      <c r="R87" s="17"/>
      <c r="S87" s="17"/>
      <c r="T87" s="17"/>
      <c r="U87" s="17"/>
      <c r="V87" s="17"/>
      <c r="W87" s="17"/>
      <c r="X87" s="17"/>
      <c r="Y87" s="17"/>
      <c r="Z87" s="17"/>
      <c r="AA87" s="17"/>
      <c r="AB87" s="17"/>
      <c r="AC87" s="17"/>
      <c r="AD87" s="17"/>
    </row>
    <row r="88" spans="1:30" ht="15.75" customHeight="1">
      <c r="A88" s="16"/>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row>
    <row r="89" spans="1:30" ht="15.75" customHeight="1">
      <c r="A89" s="560" t="s">
        <v>404</v>
      </c>
      <c r="B89" s="17"/>
      <c r="C89" s="180"/>
      <c r="D89" s="85"/>
      <c r="E89" s="85"/>
      <c r="F89" s="85"/>
      <c r="G89" s="85"/>
      <c r="H89" s="85"/>
      <c r="I89" s="85"/>
      <c r="J89" s="85"/>
      <c r="K89" s="85"/>
      <c r="L89" s="181"/>
      <c r="M89" s="169"/>
      <c r="N89" s="17"/>
      <c r="O89" s="17"/>
      <c r="P89" s="17"/>
      <c r="Q89" s="17"/>
      <c r="R89" s="17"/>
      <c r="S89" s="17"/>
      <c r="T89" s="17"/>
      <c r="U89" s="17"/>
      <c r="V89" s="17"/>
      <c r="W89" s="17"/>
      <c r="X89" s="17"/>
      <c r="Y89" s="17"/>
      <c r="Z89" s="17"/>
      <c r="AA89" s="17"/>
      <c r="AB89" s="17"/>
      <c r="AC89" s="17"/>
      <c r="AD89" s="17"/>
    </row>
    <row r="90" spans="1:30" ht="15" customHeight="1">
      <c r="A90" s="16" t="s">
        <v>405</v>
      </c>
      <c r="B90" s="16" t="s">
        <v>406</v>
      </c>
      <c r="C90" s="16" t="s">
        <v>407</v>
      </c>
      <c r="D90" s="16" t="s">
        <v>408</v>
      </c>
      <c r="E90" s="16" t="s">
        <v>409</v>
      </c>
      <c r="F90" s="16" t="s">
        <v>410</v>
      </c>
      <c r="G90" s="16" t="s">
        <v>389</v>
      </c>
      <c r="H90" s="714" t="s">
        <v>390</v>
      </c>
      <c r="I90" s="715"/>
      <c r="J90" s="712" t="s">
        <v>322</v>
      </c>
      <c r="K90" s="713"/>
      <c r="L90" s="17"/>
      <c r="M90" s="17"/>
      <c r="N90" s="17"/>
      <c r="O90" s="17"/>
      <c r="P90" s="163"/>
      <c r="Q90" s="16"/>
      <c r="R90" s="17"/>
      <c r="S90" s="182"/>
      <c r="T90" s="17"/>
      <c r="U90" s="17"/>
      <c r="V90" s="17"/>
      <c r="W90" s="20">
        <f>SUM(F91:F104)</f>
        <v>772</v>
      </c>
      <c r="X90" s="17"/>
      <c r="Y90" s="17"/>
      <c r="Z90" s="17"/>
      <c r="AA90" s="17"/>
      <c r="AB90" s="17"/>
    </row>
    <row r="91" spans="1:30" ht="14.25" customHeight="1">
      <c r="A91" s="183" t="s">
        <v>411</v>
      </c>
      <c r="B91" s="183" t="s">
        <v>412</v>
      </c>
      <c r="C91" s="165"/>
      <c r="D91" s="184"/>
      <c r="E91" s="185">
        <v>10</v>
      </c>
      <c r="F91" s="186">
        <v>500</v>
      </c>
      <c r="G91" s="151"/>
      <c r="H91" s="716"/>
      <c r="I91" s="699"/>
      <c r="J91" s="718" t="s">
        <v>413</v>
      </c>
      <c r="K91" s="713"/>
      <c r="L91" s="17"/>
      <c r="M91" s="17"/>
      <c r="N91" s="17"/>
      <c r="O91" s="17"/>
      <c r="P91" s="17"/>
      <c r="Q91" s="187"/>
      <c r="R91" s="17"/>
      <c r="S91" s="17"/>
      <c r="T91" s="17"/>
      <c r="U91" s="17"/>
      <c r="V91" s="17"/>
      <c r="W91" s="17"/>
      <c r="X91" s="17"/>
      <c r="Y91" s="17"/>
      <c r="Z91" s="17"/>
      <c r="AA91" s="17"/>
      <c r="AB91" s="17"/>
    </row>
    <row r="92" spans="1:30" ht="15.75" customHeight="1">
      <c r="A92" s="183" t="s">
        <v>414</v>
      </c>
      <c r="B92" s="183" t="s">
        <v>415</v>
      </c>
      <c r="C92" s="186">
        <v>100</v>
      </c>
      <c r="D92" s="185">
        <v>2</v>
      </c>
      <c r="E92" s="185">
        <v>1</v>
      </c>
      <c r="F92" s="186">
        <v>50</v>
      </c>
      <c r="G92" s="151"/>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83" t="s">
        <v>416</v>
      </c>
      <c r="B93" s="183" t="s">
        <v>415</v>
      </c>
      <c r="C93" s="186">
        <v>250</v>
      </c>
      <c r="D93" s="185">
        <v>10</v>
      </c>
      <c r="E93" s="185">
        <v>6</v>
      </c>
      <c r="F93" s="186">
        <v>150</v>
      </c>
      <c r="G93" s="151"/>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83"/>
      <c r="B94" s="183" t="s">
        <v>412</v>
      </c>
      <c r="C94" s="165"/>
      <c r="D94" s="184"/>
      <c r="E94" s="184"/>
      <c r="F94" s="186">
        <v>20</v>
      </c>
      <c r="G94" s="151"/>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83" t="s">
        <v>417</v>
      </c>
      <c r="B95" s="183" t="s">
        <v>415</v>
      </c>
      <c r="C95" s="186">
        <v>520</v>
      </c>
      <c r="D95" s="185">
        <v>10</v>
      </c>
      <c r="E95" s="184"/>
      <c r="F95" s="186">
        <v>52</v>
      </c>
      <c r="G95" s="151"/>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v>0</v>
      </c>
      <c r="D96" s="179"/>
      <c r="E96" s="151"/>
      <c r="F96" s="189">
        <v>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7"/>
      <c r="B97" s="17"/>
      <c r="C97" s="189">
        <v>0</v>
      </c>
      <c r="D97" s="179"/>
      <c r="E97" s="151"/>
      <c r="F97" s="189">
        <v>0</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v>0</v>
      </c>
      <c r="D98" s="179"/>
      <c r="E98" s="151"/>
      <c r="F98" s="189">
        <v>0</v>
      </c>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v>0</v>
      </c>
      <c r="D99" s="179"/>
      <c r="E99" s="151"/>
      <c r="F99" s="189">
        <v>0</v>
      </c>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v>0</v>
      </c>
      <c r="D100" s="179"/>
      <c r="E100" s="151"/>
      <c r="F100" s="189">
        <v>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v>0</v>
      </c>
      <c r="D101" s="179"/>
      <c r="E101" s="151"/>
      <c r="F101" s="189">
        <v>0</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699"/>
      <c r="I103" s="699"/>
      <c r="J103" s="719"/>
      <c r="K103" s="720"/>
      <c r="L103" s="17"/>
      <c r="M103" s="17"/>
      <c r="N103" s="17"/>
      <c r="O103" s="17"/>
      <c r="P103" s="17"/>
      <c r="Q103" s="17"/>
      <c r="R103" s="17"/>
      <c r="S103" s="17"/>
      <c r="T103" s="17"/>
      <c r="U103" s="17"/>
      <c r="V103" s="17"/>
      <c r="W103" s="17"/>
      <c r="X103" s="17"/>
      <c r="Y103" s="17"/>
      <c r="Z103" s="17"/>
      <c r="AA103" s="17"/>
      <c r="AB103" s="17"/>
    </row>
    <row r="104" spans="1:30" ht="15.75" customHeight="1">
      <c r="A104" s="17"/>
      <c r="B104" s="17"/>
      <c r="C104" s="189">
        <v>0</v>
      </c>
      <c r="D104" s="179"/>
      <c r="E104" s="151"/>
      <c r="F104" s="189">
        <v>0</v>
      </c>
      <c r="G104" s="179"/>
      <c r="H104" s="717"/>
      <c r="I104" s="717"/>
      <c r="J104" s="721"/>
      <c r="K104" s="722"/>
      <c r="L104" s="17"/>
      <c r="M104" s="17"/>
      <c r="N104" s="17"/>
      <c r="O104" s="17"/>
      <c r="P104" s="17"/>
      <c r="Q104" s="17"/>
      <c r="R104" s="17"/>
      <c r="S104" s="17"/>
      <c r="T104" s="17"/>
      <c r="U104" s="17"/>
      <c r="V104" s="17"/>
      <c r="W104" s="17"/>
      <c r="X104" s="17"/>
      <c r="Y104" s="17"/>
      <c r="Z104" s="17"/>
      <c r="AA104" s="17"/>
      <c r="AB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6"/>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6"/>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ht="15.75" customHeight="1">
      <c r="A114" s="17"/>
      <c r="B114" s="711"/>
      <c r="C114" s="699"/>
      <c r="D114" s="699"/>
      <c r="E114" s="699"/>
      <c r="F114" s="699"/>
      <c r="G114" s="699"/>
      <c r="H114" s="699"/>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711"/>
      <c r="Q120" s="699"/>
      <c r="R120" s="699"/>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711"/>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711"/>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711"/>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711"/>
      <c r="C168" s="699"/>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1"/>
    <mergeCell ref="I44:K44"/>
    <mergeCell ref="I45:K49"/>
    <mergeCell ref="K53:M53"/>
    <mergeCell ref="K54:M66"/>
    <mergeCell ref="J69:N69"/>
    <mergeCell ref="O69:P69"/>
    <mergeCell ref="J70:N86"/>
    <mergeCell ref="O70:P86"/>
    <mergeCell ref="J90:K90"/>
    <mergeCell ref="H90:I90"/>
    <mergeCell ref="H91:I104"/>
    <mergeCell ref="J91:K104"/>
    <mergeCell ref="B114:H114"/>
    <mergeCell ref="P114:R114"/>
    <mergeCell ref="P115:R115"/>
    <mergeCell ref="P116:R116"/>
    <mergeCell ref="M123:O123"/>
    <mergeCell ref="M124:O124"/>
    <mergeCell ref="M122:O122"/>
    <mergeCell ref="M125:O125"/>
    <mergeCell ref="M126:O126"/>
    <mergeCell ref="M127:O127"/>
    <mergeCell ref="M128:O128"/>
    <mergeCell ref="M154:O154"/>
    <mergeCell ref="M146:O146"/>
    <mergeCell ref="M147:O147"/>
    <mergeCell ref="M148:O148"/>
    <mergeCell ref="M157:O157"/>
    <mergeCell ref="M149:O149"/>
    <mergeCell ref="M150:O150"/>
    <mergeCell ref="M151:O151"/>
    <mergeCell ref="B154:C154"/>
    <mergeCell ref="B155:C155"/>
    <mergeCell ref="B156:C156"/>
    <mergeCell ref="B157:C157"/>
    <mergeCell ref="M155:O155"/>
    <mergeCell ref="M156:O156"/>
    <mergeCell ref="B161:C161"/>
    <mergeCell ref="B162:C162"/>
    <mergeCell ref="B163:C163"/>
    <mergeCell ref="B164:C164"/>
    <mergeCell ref="B165:C165"/>
    <mergeCell ref="B166:C166"/>
    <mergeCell ref="B167:C167"/>
    <mergeCell ref="B168:C168"/>
    <mergeCell ref="M162:O162"/>
    <mergeCell ref="M163:O163"/>
    <mergeCell ref="M164:O164"/>
    <mergeCell ref="M165:O165"/>
    <mergeCell ref="M166:O166"/>
    <mergeCell ref="M167:O167"/>
    <mergeCell ref="M168:O168"/>
    <mergeCell ref="B158:C158"/>
    <mergeCell ref="M158:O158"/>
    <mergeCell ref="B159:C159"/>
    <mergeCell ref="M159:O159"/>
    <mergeCell ref="B160:C160"/>
    <mergeCell ref="M160:O160"/>
    <mergeCell ref="M161:O161"/>
    <mergeCell ref="M129:O129"/>
    <mergeCell ref="M130:O130"/>
    <mergeCell ref="M131:O131"/>
    <mergeCell ref="M132:O132"/>
    <mergeCell ref="M133:O133"/>
    <mergeCell ref="M134:O134"/>
    <mergeCell ref="M137:O137"/>
    <mergeCell ref="M138:O138"/>
    <mergeCell ref="M139:O139"/>
    <mergeCell ref="M140:O140"/>
    <mergeCell ref="M141:O141"/>
    <mergeCell ref="M142:O142"/>
    <mergeCell ref="M143:O143"/>
    <mergeCell ref="M144:O144"/>
    <mergeCell ref="M145:O145"/>
    <mergeCell ref="P137:T137"/>
    <mergeCell ref="P138:T151"/>
    <mergeCell ref="P154:T154"/>
    <mergeCell ref="P155:T168"/>
    <mergeCell ref="P117:R117"/>
    <mergeCell ref="P118:R118"/>
    <mergeCell ref="P119:R119"/>
    <mergeCell ref="P120:R120"/>
    <mergeCell ref="P122:T122"/>
    <mergeCell ref="P123:T134"/>
  </mergeCells>
  <conditionalFormatting sqref="I54:I65">
    <cfRule type="containsText" dxfId="98" priority="1" operator="containsText" text="5">
      <formula>NOT(ISERROR(SEARCH(("5"),(I54))))</formula>
    </cfRule>
    <cfRule type="containsText" dxfId="97" priority="2" operator="containsText" text="42">
      <formula>NOT(ISERROR(SEARCH(("42"),(I54))))</formula>
    </cfRule>
    <cfRule type="containsText" dxfId="96" priority="3" operator="containsText" text="Please fill in">
      <formula>NOT(ISERROR(SEARCH(("Please fill in"),(I54))))</formula>
    </cfRule>
  </conditionalFormatting>
  <dataValidations count="5">
    <dataValidation type="list" allowBlank="1" showErrorMessage="1" sqref="D45:D49 H54:H66" xr:uid="{00000000-0002-0000-0500-000000000000}">
      <formula1>Aloha!TypesOfTrainers</formula1>
    </dataValidation>
    <dataValidation type="list" allowBlank="1" showErrorMessage="1" sqref="B78" xr:uid="{00000000-0002-0000-0500-000002000000}">
      <formula1>Hercules!LocationNames</formula1>
    </dataValidation>
    <dataValidation type="list" allowBlank="1" showErrorMessage="1" sqref="B9" xr:uid="{00000000-0002-0000-0500-000003000000}">
      <formula1>"yes,no"</formula1>
    </dataValidation>
    <dataValidation type="list" allowBlank="1" sqref="G45:G49" xr:uid="{00000000-0002-0000-0500-000004000000}">
      <formula1>"yes,no"</formula1>
    </dataValidation>
    <dataValidation type="list" allowBlank="1" showErrorMessage="1" sqref="B70:B77 B79:B86" xr:uid="{00000000-0002-0000-0500-000005000000}">
      <formula1>Aloha!LocationNames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500-000001000000}">
          <x14:formula1>
            <xm:f>Constants!$H$6:$H$12</xm:f>
          </x14:formula1>
          <xm:sqref>B54:B66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999"/>
  <sheetViews>
    <sheetView workbookViewId="0"/>
  </sheetViews>
  <sheetFormatPr defaultColWidth="12.59765625" defaultRowHeight="15" customHeight="1"/>
  <cols>
    <col min="1" max="1" width="29.3984375" customWidth="1"/>
    <col min="2" max="2" width="24.59765625" customWidth="1"/>
    <col min="3" max="3" width="18.59765625" customWidth="1"/>
    <col min="4" max="4" width="15.19921875" customWidth="1"/>
    <col min="5" max="5" width="17" customWidth="1"/>
    <col min="6" max="6" width="15.19921875" customWidth="1"/>
    <col min="7" max="7" width="22.69921875" customWidth="1"/>
    <col min="8" max="8" width="16.3984375" customWidth="1"/>
    <col min="9" max="9" width="17.19921875" customWidth="1"/>
    <col min="10" max="10" width="16.5" customWidth="1"/>
    <col min="11" max="11" width="18.8984375" customWidth="1"/>
    <col min="12" max="13" width="10.09765625" customWidth="1"/>
    <col min="14" max="14" width="13.69921875" customWidth="1"/>
    <col min="15" max="15" width="24.8984375" customWidth="1"/>
    <col min="16" max="16" width="11.5" customWidth="1"/>
    <col min="17" max="17" width="6.59765625" customWidth="1"/>
    <col min="18" max="18" width="23.59765625" customWidth="1"/>
    <col min="19" max="19" width="17.8984375" customWidth="1"/>
    <col min="20" max="24" width="6.59765625" customWidth="1"/>
    <col min="25" max="25" width="7.3984375" customWidth="1"/>
    <col min="26" max="26" width="19.09765625" customWidth="1"/>
    <col min="27" max="27" width="10.5" customWidth="1"/>
    <col min="28" max="28" width="14.3984375" customWidth="1"/>
    <col min="29" max="29" width="5.19921875" customWidth="1"/>
    <col min="30" max="30" width="8.3984375" customWidth="1"/>
    <col min="31" max="58" width="11" customWidth="1"/>
  </cols>
  <sheetData>
    <row r="1" spans="1:58" ht="171" customHeight="1">
      <c r="A1" s="745"/>
      <c r="B1" s="746"/>
      <c r="C1" s="747"/>
      <c r="D1" s="17"/>
      <c r="E1" s="748" t="s">
        <v>418</v>
      </c>
      <c r="F1" s="746"/>
      <c r="G1" s="746"/>
      <c r="H1" s="747"/>
      <c r="I1" s="17"/>
      <c r="J1" s="17"/>
      <c r="K1" s="17"/>
      <c r="L1" s="17"/>
      <c r="M1" s="17"/>
      <c r="N1" s="17"/>
      <c r="O1" s="17"/>
      <c r="P1" s="17"/>
      <c r="Q1" s="17"/>
      <c r="R1" s="17"/>
      <c r="S1" s="17"/>
      <c r="T1" s="17"/>
      <c r="U1" s="17"/>
      <c r="V1" s="17"/>
      <c r="W1" s="17"/>
      <c r="X1" s="17"/>
      <c r="Y1" s="17"/>
      <c r="Z1" s="17"/>
    </row>
    <row r="2" spans="1:58" ht="14.4">
      <c r="A2" s="101" t="s">
        <v>294</v>
      </c>
      <c r="B2" s="526" t="s">
        <v>419</v>
      </c>
      <c r="C2" s="102"/>
      <c r="D2" s="17"/>
      <c r="E2" s="103" t="s">
        <v>420</v>
      </c>
      <c r="F2" s="528" t="s">
        <v>421</v>
      </c>
      <c r="G2" s="528"/>
      <c r="H2" s="104"/>
      <c r="I2" s="17"/>
      <c r="J2" s="17"/>
      <c r="K2" s="17"/>
      <c r="L2" s="17"/>
      <c r="M2" s="17"/>
      <c r="N2" s="17"/>
      <c r="O2" s="17"/>
      <c r="P2" s="17"/>
      <c r="Q2" s="17"/>
      <c r="R2" s="17"/>
      <c r="S2" s="17"/>
      <c r="T2" s="17"/>
      <c r="U2" s="17"/>
      <c r="V2" s="17"/>
      <c r="W2" s="17"/>
      <c r="X2" s="17"/>
      <c r="Y2" s="17"/>
      <c r="Z2" s="16"/>
    </row>
    <row r="3" spans="1:58" ht="14.4">
      <c r="A3" s="105" t="s">
        <v>297</v>
      </c>
      <c r="B3" s="529"/>
      <c r="C3" s="530"/>
      <c r="D3" s="17"/>
      <c r="E3" s="106" t="s">
        <v>298</v>
      </c>
      <c r="F3" s="562"/>
      <c r="G3" s="532"/>
      <c r="H3" s="533"/>
      <c r="I3" s="17"/>
      <c r="J3" s="17"/>
      <c r="K3" s="17"/>
      <c r="L3" s="17"/>
      <c r="M3" s="17"/>
      <c r="N3" s="17"/>
      <c r="O3" s="17"/>
      <c r="P3" s="17"/>
      <c r="Q3" s="17"/>
      <c r="R3" s="17"/>
      <c r="S3" s="17"/>
      <c r="T3" s="17"/>
      <c r="U3" s="17"/>
      <c r="V3" s="17"/>
      <c r="W3" s="17"/>
      <c r="X3" s="17"/>
      <c r="Y3" s="17"/>
      <c r="Z3" s="17"/>
    </row>
    <row r="4" spans="1:58"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row>
    <row r="7" spans="1:58" ht="14.4">
      <c r="A7" s="544" t="s">
        <v>303</v>
      </c>
      <c r="B7" s="102">
        <v>113</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4">
      <c r="A8" s="545" t="s">
        <v>305</v>
      </c>
      <c r="B8" s="546">
        <f>M20</f>
        <v>5883.5</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109">
        <f t="array" ref="B10">SUM(IF(ISBLANK(Arashi!$A$37:$A$40),0,1))</f>
        <v>4</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47">
        <f>SUM(Arashi!$B$37:$B$40)</f>
        <v>137</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Arashi!LocationNames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Arashi!$D$47:$D$51="PT",(Arashi!$F$47:$F$51)/1.5+IF(Arashi!$G$47:$G$51="yes",1)))+SUM(IF(Arashi!$D$47:$D$51="Extern",(Arashi!$F$47:$F$51)/1.5+IF(Arashi!$G$47:$G$51="yes",1)))+SUM(IF(Arashi!$D$47:$D$51="PT-ZZP",(Arashi!$F$47:$F$51)/1.5+IF(Arashi!$G$47:$G$51="yes",1))))*Constants!B10</f>
        <v>5000</v>
      </c>
      <c r="N14" s="17" t="s">
        <v>422</v>
      </c>
      <c r="O14" s="17" t="s">
        <v>423</v>
      </c>
      <c r="P14" s="18"/>
      <c r="Q14" s="18"/>
      <c r="R14" s="17"/>
      <c r="S14" s="18"/>
      <c r="T14" s="18"/>
      <c r="U14" s="18"/>
      <c r="V14" s="18"/>
      <c r="W14" s="18"/>
      <c r="X14" s="18"/>
      <c r="Y14" s="18"/>
      <c r="Z14" s="18"/>
      <c r="AA14" s="18"/>
      <c r="AB14" s="18"/>
      <c r="AC14" s="18"/>
      <c r="AD14" s="17">
        <f t="shared" ref="AD14:BF14" si="0">SUMIF($B$70:$B$84,AD12,$F$70:$F$84)</f>
        <v>0</v>
      </c>
      <c r="AE14" s="17">
        <f t="shared" si="0"/>
        <v>0</v>
      </c>
      <c r="AF14" s="17">
        <f t="shared" si="0"/>
        <v>0</v>
      </c>
      <c r="AG14" s="17">
        <f t="shared" si="0"/>
        <v>0</v>
      </c>
      <c r="AH14" s="17">
        <f t="shared" si="0"/>
        <v>0</v>
      </c>
      <c r="AI14" s="17">
        <f t="shared" si="0"/>
        <v>0</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SUMIFS(Arashi!$F$56:$F$66,Arashi!$B$56:$B$66, B$14,Arashi!$H$56:$H$66,$A15)*(1+Constants!$B$7)</f>
        <v>0</v>
      </c>
      <c r="C15" s="17">
        <f>SUMIFS(Arashi!$F$56:$F$66,Arashi!$B$56:$B$66, C$14,Arashi!$H$56:$H$66,$A15)</f>
        <v>0</v>
      </c>
      <c r="D15" s="17">
        <f>SUMIFS(Arashi!$F$56:$F$66,Arashi!$B$56:$B$66, D$14,Arashi!$H$56:$H$66,$A15)*(1+Constants!$B$7)</f>
        <v>738</v>
      </c>
      <c r="E15" s="17">
        <f>SUMIFS(Arashi!$F$56:$F$66,Arashi!$B$56:$B$66, E$14,Arashi!$H$56:$H$66,$A15)*(1+Constants!$B$7)</f>
        <v>0</v>
      </c>
      <c r="F15" s="17">
        <f>SUMIFS(Arashi!$F$56:$F$66,Arashi!$B$56:$B$66, F$14,Arashi!$H$56:$H$66,$A15)*(1+Constants!$B$7)</f>
        <v>0</v>
      </c>
      <c r="G15" s="117" t="s">
        <v>319</v>
      </c>
      <c r="H15" s="17">
        <f>SUMIF(Arashi!$B$70:$B$85,"&lt;&gt;External",Arashi!$F$70:$F$85)</f>
        <v>0</v>
      </c>
      <c r="I15" s="118">
        <f>SUMIF(Arashi!$B$70:$B$85,"External",Arashi!$F$70:$F$85)</f>
        <v>0</v>
      </c>
      <c r="J15" s="119">
        <f>SUM(Arashi!$F$90:$F$103)</f>
        <v>883.5</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SUMIFS(Arashi!$F$56:$F$66,Arashi!$B$56:$B$66, B$14,Arashi!$H$56:$H$66,$A16)*(1+Constants!$B$9)</f>
        <v>0</v>
      </c>
      <c r="C16" s="17">
        <f>SUMIFS(Arashi!$F$56:$F$66,Arashi!$B$56:$B$66, C$14,Arashi!$H$56:$H$66,$A16)</f>
        <v>0</v>
      </c>
      <c r="D16" s="17">
        <f>SUMIFS(Arashi!$F$56:$F$66,Arashi!$B$56:$B$66, D$14,Arashi!$H$56:$H$66,$A16)*(1+Constants!$B$9)</f>
        <v>172.2</v>
      </c>
      <c r="E16" s="17">
        <f>SUMIFS(Arashi!$F$56:$F$66,Arashi!$B$56:$B$66, E$14,Arashi!$H$56:$H$66,$A16)*(1+Constants!$B$9)</f>
        <v>0</v>
      </c>
      <c r="F16" s="17">
        <f>SUMIFS(Arashi!$F$56:$F$66,Arashi!$B$56:$B$66, F$14,Arashi!$H$56:$H$66,$A16)*(1+Constants!$B$9)</f>
        <v>0</v>
      </c>
      <c r="G16" s="117" t="s">
        <v>35</v>
      </c>
      <c r="H16" s="122">
        <f>SUM(AD15:CA15)</f>
        <v>0</v>
      </c>
      <c r="I16" s="120">
        <f t="array" ref="I16">SUM(IF(Arashi!$B$70:$B$85="External",Arashi!$F$70:$F$85*Arashi!$H$70:$H$85,0))</f>
        <v>0</v>
      </c>
      <c r="J16" s="123"/>
      <c r="K16" s="124"/>
      <c r="L16" s="121" t="s">
        <v>60</v>
      </c>
      <c r="M16" s="120">
        <f>J15-K15</f>
        <v>883.5</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SUMIFS(Arashi!$F$56:$F$66,Arashi!$B$56:$B$66, B$14,Arashi!$H$56:$H$66,$A17)*(1+Constants!$B$7)</f>
        <v>0</v>
      </c>
      <c r="C17" s="17">
        <f>SUMIFS(Arashi!$F$56:$F$66,Arashi!$B$56:$B$66, C$14,Arashi!$H$56:$H$66,$A17)</f>
        <v>0</v>
      </c>
      <c r="D17" s="17">
        <f>SUMIFS(Arashi!$F$56:$F$66,Arashi!$B$56:$B$66, D$14,Arashi!$H$56:$H$66,$A17)*(1+Constants!$B$7)</f>
        <v>0</v>
      </c>
      <c r="E17" s="17">
        <f>SUMIFS(Arashi!$F$56:$F$66,Arashi!$B$56:$B$66, E$14,Arashi!$H$56:$H$66,$A17)*(1+Constants!$B$7)</f>
        <v>0</v>
      </c>
      <c r="F17" s="17">
        <f>SUMIFS(Arashi!$F$56:$F$66,Arashi!$B$56:$B$66, F$14,Arashi!$H$56:$H$66,$A17)*(1+Constants!$B$7)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SUMIFS(Arashi!$F$56:$F$66,Arashi!$B$56:$B$66, B$14,Arashi!$H$56:$H$66,$A18)</f>
        <v>0</v>
      </c>
      <c r="C18" s="17">
        <f>SUMIFS(Arashi!$F$56:$F$66,Arashi!$B$56:$B$66, C$14,Arashi!$H$56:$H$66,$A18)</f>
        <v>0</v>
      </c>
      <c r="D18" s="17">
        <f>SUMIFS(Arashi!$F$56:$F$66,Arashi!$B$56:$B$66, D$14,Arashi!$H$56:$H$66,$A18)</f>
        <v>0</v>
      </c>
      <c r="E18" s="17">
        <f>SUMIFS(Arashi!$F$56:$F$66,Arashi!$B$56:$B$66, E$14,Arashi!$H$56:$H$66,$A18)</f>
        <v>0</v>
      </c>
      <c r="F18" s="17">
        <f>SUMIFS(Arashi!$F$56:$F$66,Arashi!$B$56:$B$66, F$14,Arashi!$H$56:$H$66,$A18)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SUMIFS(Arashi!$F$56:$F$66,Arashi!$B$56:$B$66, B$14,Arashi!$H$56:$H$66,$A19)</f>
        <v>0</v>
      </c>
      <c r="C19" s="17">
        <f>SUMIFS(Arashi!$F$56:$F$66,Arashi!$B$56:$B$66, C$14,Arashi!$H$56:$H$66,$A19)</f>
        <v>0</v>
      </c>
      <c r="D19" s="17">
        <f>SUMIFS(Arashi!$F$56:$F$66,Arashi!$B$56:$B$66, D$14,Arashi!$H$56:$H$66,$A19)</f>
        <v>0</v>
      </c>
      <c r="E19" s="17">
        <f>SUMIFS(Arashi!$F$56:$F$66,Arashi!$B$56:$B$66, E$14,Arashi!$H$56:$H$66,$A19)</f>
        <v>0</v>
      </c>
      <c r="F19" s="17">
        <f>SUMIFS(Arashi!$F$56:$F$66,Arashi!$B$56:$B$66, F$14,Arashi!$H$56:$H$66,$A19)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SUM(IF(Arashi!$B$56:$B$66=B$14,IF(Arashi!$H$56:$H$66="PT-ZZP",Arashi!$F$56:$F$66*Arashi!$I$56:$I$66*(1+Constants!$B$7),0),0))</f>
        <v>0</v>
      </c>
      <c r="C20" s="122">
        <f t="array" ref="C20">SUM(IF(Arashi!$B$56:$B$66=C$14,IF(Arashi!$H$56:$H$66="PT-ZZP",Arashi!$F$56:$F$66*Arashi!$I$56:$I$66,0),0))</f>
        <v>0</v>
      </c>
      <c r="D20" s="122">
        <f t="array" ref="D20">SUM(IF(Arashi!$B$56:$B$66=D$14,IF(Arashi!$H$56:$H$66="PT-ZZP",Arashi!$F$56:$F$66*Arashi!$I$56:$I$66*(1+Constants!$B$7),0),0))</f>
        <v>0</v>
      </c>
      <c r="E20" s="122">
        <f t="array" ref="E20">SUM(IF(Arashi!$B$56:$B$66=E$14,IF(Arashi!$H$56:$H$66="PT-ZZP",Arashi!$F$56:$F$66*Arashi!$I$56:$I$66*(1+Constants!$B$7),0),0))</f>
        <v>0</v>
      </c>
      <c r="F20" s="122">
        <f t="array" ref="F20">SUM(IF(Arashi!$B$56:$B$66=F$14,IF(Arashi!$H$56:$H$66="PT-ZZP",Arashi!$F$56:$F$66*Arashi!$I$56:$I$66*(1+Constants!$B$7),0),0))</f>
        <v>0</v>
      </c>
      <c r="G20" s="125"/>
      <c r="H20" s="17"/>
      <c r="I20" s="118"/>
      <c r="J20" s="123"/>
      <c r="K20" s="126"/>
      <c r="L20" s="121" t="s">
        <v>6</v>
      </c>
      <c r="M20" s="120">
        <f>SUM(M14:M19)</f>
        <v>5883.5</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SUM(IF(Arashi!$B$56:$B$66=B$14,IF(Arashi!$H$56:$H$66="Extern",Arashi!$F$56:$F$66*Arashi!$I$56:$I$66,0),0))</f>
        <v>0</v>
      </c>
      <c r="C21" s="122">
        <f t="array" ref="C21">SUM(IF(Arashi!$B$56:$B$66=C$14,IF(Arashi!$H$56:$H$66="Extern",Arashi!$F$56:$F$66*Arashi!$I$56:$I$66,0),0))</f>
        <v>0</v>
      </c>
      <c r="D21" s="122">
        <f t="array" ref="D21">SUM(IF(Arashi!$B$56:$B$66=D$14,IF(Arashi!$H$56:$H$66="Extern",Arashi!$F$56:$F$66*Arashi!$I$56:$I$66,0),0))</f>
        <v>0</v>
      </c>
      <c r="E21" s="122">
        <f t="array" ref="E21">SUM(IF(Arashi!$B$56:$B$66=E$14,IF(Arashi!$H$56:$H$66="Extern",Arashi!$F$56:$F$66*Arashi!$I$56:$I$66,0),0))</f>
        <v>0</v>
      </c>
      <c r="F21" s="120">
        <f t="array" ref="F21">SUM(IF(Arashi!$B$56:$B$66=F$14,IF(Arashi!$H$56:$H$66="Extern",Arashi!$F$56:$F$66*Arashi!$I$56:$I$66,0),0))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Arashi!$F$56:$F$66,Arashi!$B$56:$B$66,"Mentorship",Arashi!$H$56:$H$66,"PT-V")*Constants!B8+SUMIFS(Arashi!$F$56:$F$66,Arashi!$B$56:$B$66,"Mentorship",Arashi!$H$56:$H$66,"PT")*Constants!B6+SUMPRODUCT(IF(Arashi!$B$56:$B$66="Mentorship",IF(Arashi!$H$56:$H$66="PT-ZZP",Arashi!$F$56:$F$66*Arashi!$I$56:$I$66,0)))</f>
        <v>0</v>
      </c>
    </row>
    <row r="23" spans="1:31" ht="15" customHeight="1">
      <c r="A23" s="133" t="s">
        <v>321</v>
      </c>
      <c r="B23" s="552"/>
      <c r="C23" s="552"/>
      <c r="D23" s="552"/>
      <c r="E23" s="552">
        <f>SUMIF(Arashi!$B$56:$B$66,"External Trainer Course",Arashi!$I$56:$I$66)</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90" t="s">
        <v>424</v>
      </c>
      <c r="B37" s="191">
        <v>20</v>
      </c>
      <c r="C37" s="191">
        <v>2</v>
      </c>
      <c r="D37" s="191">
        <v>41</v>
      </c>
      <c r="E37" s="192" t="s">
        <v>54</v>
      </c>
      <c r="F37" s="563"/>
      <c r="G37" s="192"/>
      <c r="H37" s="736" t="s">
        <v>425</v>
      </c>
      <c r="I37" s="699"/>
      <c r="J37" s="737"/>
      <c r="K37" s="17"/>
      <c r="L37" s="17"/>
      <c r="M37" s="17"/>
      <c r="N37" s="17"/>
      <c r="O37" s="17"/>
      <c r="P37" s="17"/>
      <c r="Q37" s="17"/>
      <c r="R37" s="17"/>
      <c r="S37" s="17"/>
      <c r="T37" s="17"/>
      <c r="U37" s="17"/>
      <c r="V37" s="17"/>
      <c r="W37" s="17"/>
      <c r="X37" s="17"/>
      <c r="Y37" s="18"/>
      <c r="Z37" s="17"/>
      <c r="AA37" s="17"/>
    </row>
    <row r="38" spans="1:58" ht="14.25" customHeight="1">
      <c r="A38" s="193" t="s">
        <v>426</v>
      </c>
      <c r="B38" s="194">
        <v>43</v>
      </c>
      <c r="C38" s="194">
        <v>2</v>
      </c>
      <c r="D38" s="194">
        <v>41</v>
      </c>
      <c r="E38" s="195" t="s">
        <v>54</v>
      </c>
      <c r="F38" s="564"/>
      <c r="G38" s="565"/>
      <c r="H38" s="699"/>
      <c r="I38" s="699"/>
      <c r="J38" s="737"/>
      <c r="K38" s="17"/>
      <c r="L38" s="17"/>
      <c r="M38" s="17"/>
      <c r="N38" s="17"/>
      <c r="O38" s="17"/>
      <c r="P38" s="17"/>
      <c r="Q38" s="17"/>
      <c r="R38" s="17"/>
      <c r="S38" s="17"/>
      <c r="T38" s="17"/>
      <c r="U38" s="17"/>
      <c r="V38" s="17"/>
      <c r="W38" s="17"/>
      <c r="X38" s="17"/>
      <c r="Y38" s="18"/>
      <c r="Z38" s="17"/>
      <c r="AA38" s="17"/>
    </row>
    <row r="39" spans="1:58" ht="15.75" customHeight="1">
      <c r="A39" s="190" t="s">
        <v>427</v>
      </c>
      <c r="B39" s="196">
        <v>47</v>
      </c>
      <c r="C39" s="196">
        <v>3</v>
      </c>
      <c r="D39" s="196">
        <v>41</v>
      </c>
      <c r="E39" s="197" t="s">
        <v>54</v>
      </c>
      <c r="F39" s="566"/>
      <c r="G39" s="567"/>
      <c r="H39" s="699"/>
      <c r="I39" s="699"/>
      <c r="J39" s="737"/>
      <c r="K39" s="17"/>
      <c r="L39" s="17"/>
      <c r="M39" s="17"/>
      <c r="N39" s="17"/>
      <c r="O39" s="17"/>
      <c r="P39" s="17"/>
      <c r="Q39" s="17"/>
      <c r="R39" s="17"/>
      <c r="S39" s="17"/>
      <c r="T39" s="17"/>
      <c r="U39" s="17"/>
      <c r="V39" s="17"/>
      <c r="W39" s="17"/>
      <c r="X39" s="17"/>
      <c r="Y39" s="17"/>
      <c r="Z39" s="17"/>
      <c r="AA39" s="17"/>
    </row>
    <row r="40" spans="1:58" ht="15.75" customHeight="1">
      <c r="A40" s="193" t="s">
        <v>428</v>
      </c>
      <c r="B40" s="194">
        <v>27</v>
      </c>
      <c r="C40" s="198">
        <v>2</v>
      </c>
      <c r="D40" s="194">
        <v>41</v>
      </c>
      <c r="E40" s="199" t="s">
        <v>99</v>
      </c>
      <c r="F40" s="199"/>
      <c r="G40" s="193"/>
      <c r="H40" s="738"/>
      <c r="I40" s="738"/>
      <c r="J40" s="739"/>
      <c r="K40" s="17"/>
      <c r="L40" s="17"/>
      <c r="M40" s="17"/>
      <c r="N40" s="17"/>
      <c r="O40" s="17"/>
      <c r="P40" s="17"/>
      <c r="Q40" s="17"/>
      <c r="R40" s="17"/>
      <c r="S40" s="17"/>
      <c r="T40" s="17"/>
      <c r="U40" s="17"/>
      <c r="V40" s="17"/>
      <c r="W40" s="17"/>
      <c r="X40" s="17"/>
      <c r="Y40" s="17"/>
      <c r="Z40" s="17"/>
      <c r="AA40" s="17"/>
    </row>
    <row r="41" spans="1:58" ht="15.75" customHeight="1">
      <c r="A41" s="200" t="s">
        <v>429</v>
      </c>
      <c r="B41" s="201">
        <v>20</v>
      </c>
      <c r="C41" s="202">
        <v>2</v>
      </c>
      <c r="D41" s="201">
        <v>41</v>
      </c>
      <c r="E41" s="203" t="s">
        <v>54</v>
      </c>
      <c r="F41" s="568"/>
      <c r="G41" s="569"/>
      <c r="H41" s="149"/>
      <c r="I41" s="149"/>
      <c r="J41" s="149"/>
      <c r="K41" s="17"/>
      <c r="L41" s="17"/>
      <c r="M41" s="17"/>
      <c r="N41" s="17"/>
      <c r="O41" s="17"/>
      <c r="P41" s="17"/>
      <c r="Q41" s="17"/>
      <c r="R41" s="17"/>
      <c r="S41" s="17"/>
      <c r="T41" s="17"/>
      <c r="U41" s="17"/>
      <c r="V41" s="17"/>
      <c r="W41" s="17"/>
      <c r="X41" s="17"/>
      <c r="Y41" s="17"/>
      <c r="Z41" s="17"/>
      <c r="AA41" s="17"/>
    </row>
    <row r="42" spans="1:58" ht="15.75" customHeight="1">
      <c r="A42" s="190" t="s">
        <v>430</v>
      </c>
      <c r="B42" s="196">
        <v>15</v>
      </c>
      <c r="C42" s="204">
        <v>0</v>
      </c>
      <c r="D42" s="196">
        <v>41</v>
      </c>
      <c r="E42" s="205" t="s">
        <v>54</v>
      </c>
      <c r="F42" s="566"/>
      <c r="G42" s="567"/>
      <c r="H42" s="149"/>
      <c r="I42" s="149"/>
      <c r="J42" s="149"/>
      <c r="K42" s="17"/>
      <c r="L42" s="17"/>
      <c r="M42" s="17"/>
      <c r="N42" s="17"/>
      <c r="O42" s="17"/>
      <c r="P42" s="17"/>
      <c r="Q42" s="17"/>
      <c r="R42" s="17"/>
      <c r="S42" s="17"/>
      <c r="T42" s="17"/>
      <c r="U42" s="17"/>
      <c r="V42" s="17"/>
      <c r="W42" s="17"/>
      <c r="X42" s="17"/>
      <c r="Y42" s="17"/>
      <c r="Z42" s="17"/>
      <c r="AA42" s="17"/>
    </row>
    <row r="43" spans="1:58" ht="15.75" customHeight="1">
      <c r="A43" s="19"/>
      <c r="B43" s="19"/>
      <c r="C43" s="19"/>
      <c r="D43" s="19"/>
      <c r="E43" s="19"/>
      <c r="F43" s="19"/>
      <c r="G43" s="18"/>
      <c r="H43" s="18"/>
      <c r="I43" s="18"/>
      <c r="J43" s="18"/>
      <c r="K43" s="18"/>
      <c r="L43" s="18"/>
      <c r="M43" s="18"/>
      <c r="N43" s="18"/>
      <c r="O43" s="18"/>
      <c r="P43" s="18"/>
      <c r="Q43" s="17"/>
      <c r="R43" s="18"/>
      <c r="S43" s="18"/>
      <c r="T43" s="18"/>
      <c r="U43" s="18"/>
      <c r="V43" s="18"/>
      <c r="W43" s="18"/>
      <c r="X43" s="18"/>
      <c r="Y43" s="18"/>
      <c r="Z43" s="18"/>
      <c r="AA43" s="18"/>
      <c r="AB43" s="18"/>
      <c r="AC43" s="18"/>
      <c r="AD43" s="18"/>
    </row>
    <row r="44" spans="1:58" ht="15.75" customHeight="1">
      <c r="A44" s="19"/>
      <c r="B44" s="19"/>
      <c r="C44" s="19"/>
      <c r="D44" s="19"/>
      <c r="E44" s="19"/>
      <c r="F44" s="19"/>
      <c r="G44" s="18"/>
      <c r="H44" s="18"/>
      <c r="I44" s="18"/>
      <c r="J44" s="18"/>
      <c r="K44" s="18"/>
      <c r="L44" s="18"/>
      <c r="M44" s="18"/>
      <c r="N44" s="18"/>
      <c r="O44" s="18"/>
      <c r="P44" s="18"/>
      <c r="Q44" s="17"/>
      <c r="R44" s="18"/>
      <c r="S44" s="18"/>
      <c r="T44" s="18"/>
      <c r="U44" s="18"/>
      <c r="V44" s="18"/>
      <c r="W44" s="18"/>
      <c r="X44" s="18"/>
      <c r="Y44" s="18"/>
      <c r="Z44" s="18"/>
      <c r="AA44" s="18"/>
      <c r="AB44" s="18"/>
      <c r="AC44" s="18"/>
      <c r="AD44" s="18"/>
    </row>
    <row r="45" spans="1:58" ht="15.75" customHeight="1">
      <c r="A45" s="553" t="s">
        <v>344</v>
      </c>
      <c r="B45" s="543"/>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9"/>
      <c r="AC45" s="17"/>
      <c r="AD45" s="17"/>
    </row>
    <row r="46" spans="1:58" ht="15" customHeight="1">
      <c r="A46" s="139" t="s">
        <v>331</v>
      </c>
      <c r="B46" s="206"/>
      <c r="C46" s="139" t="s">
        <v>345</v>
      </c>
      <c r="D46" s="139" t="s">
        <v>346</v>
      </c>
      <c r="E46" s="139" t="s">
        <v>347</v>
      </c>
      <c r="F46" s="139" t="s">
        <v>348</v>
      </c>
      <c r="G46" s="139" t="s">
        <v>349</v>
      </c>
      <c r="H46" s="207" t="s">
        <v>337</v>
      </c>
      <c r="I46" s="734" t="s">
        <v>338</v>
      </c>
      <c r="J46" s="729"/>
      <c r="K46" s="735"/>
      <c r="L46" s="143"/>
      <c r="M46" s="143"/>
      <c r="N46" s="143"/>
      <c r="O46" s="143"/>
      <c r="P46" s="143"/>
      <c r="Q46" s="143"/>
      <c r="R46" s="143"/>
      <c r="S46" s="143"/>
      <c r="T46" s="143"/>
      <c r="U46" s="143"/>
      <c r="V46" s="140"/>
      <c r="W46" s="140"/>
      <c r="X46" s="140"/>
      <c r="Y46" s="140"/>
      <c r="Z46" s="144"/>
      <c r="AA46" s="140"/>
      <c r="AB46" s="140"/>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row>
    <row r="47" spans="1:58" ht="15.75" customHeight="1">
      <c r="A47" s="190" t="s">
        <v>424</v>
      </c>
      <c r="B47" s="191">
        <v>20</v>
      </c>
      <c r="C47" s="208"/>
      <c r="D47" s="208" t="s">
        <v>54</v>
      </c>
      <c r="E47" s="191">
        <v>2</v>
      </c>
      <c r="F47" s="209">
        <v>3</v>
      </c>
      <c r="G47" s="210" t="s">
        <v>353</v>
      </c>
      <c r="H47" s="570"/>
      <c r="I47" s="736"/>
      <c r="J47" s="699"/>
      <c r="K47" s="737"/>
      <c r="L47" s="17"/>
      <c r="M47" s="17"/>
      <c r="N47" s="17"/>
      <c r="O47" s="17"/>
      <c r="P47" s="17"/>
      <c r="Q47" s="17"/>
      <c r="R47" s="17"/>
      <c r="S47" s="17"/>
      <c r="T47" s="17"/>
      <c r="U47" s="17"/>
      <c r="V47" s="17"/>
      <c r="W47" s="17"/>
      <c r="X47" s="17"/>
      <c r="Y47" s="17"/>
      <c r="Z47" s="17"/>
      <c r="AA47" s="17"/>
      <c r="AB47" s="17"/>
    </row>
    <row r="48" spans="1:58" ht="15.75" customHeight="1">
      <c r="A48" s="193" t="s">
        <v>426</v>
      </c>
      <c r="B48" s="194">
        <v>43</v>
      </c>
      <c r="C48" s="193"/>
      <c r="D48" s="208" t="s">
        <v>54</v>
      </c>
      <c r="E48" s="194">
        <v>2</v>
      </c>
      <c r="F48" s="211">
        <v>3</v>
      </c>
      <c r="G48" s="212" t="s">
        <v>353</v>
      </c>
      <c r="H48" s="565"/>
      <c r="I48" s="699"/>
      <c r="J48" s="699"/>
      <c r="K48" s="737"/>
      <c r="L48" s="17"/>
      <c r="M48" s="17"/>
      <c r="N48" s="17"/>
      <c r="O48" s="17"/>
      <c r="P48" s="17"/>
      <c r="Q48" s="17"/>
      <c r="R48" s="17"/>
      <c r="S48" s="17"/>
      <c r="T48" s="17"/>
      <c r="U48" s="17"/>
      <c r="V48" s="17"/>
      <c r="W48" s="17"/>
      <c r="X48" s="17"/>
      <c r="Y48" s="17"/>
      <c r="Z48" s="17"/>
      <c r="AA48" s="17"/>
      <c r="AB48" s="17"/>
    </row>
    <row r="49" spans="1:30" ht="15.75" customHeight="1">
      <c r="A49" s="190" t="s">
        <v>427</v>
      </c>
      <c r="B49" s="196">
        <v>47</v>
      </c>
      <c r="C49" s="192"/>
      <c r="D49" s="208" t="s">
        <v>54</v>
      </c>
      <c r="E49" s="196">
        <v>3</v>
      </c>
      <c r="F49" s="209">
        <v>4.5</v>
      </c>
      <c r="G49" s="210" t="s">
        <v>353</v>
      </c>
      <c r="H49" s="570"/>
      <c r="I49" s="699"/>
      <c r="J49" s="699"/>
      <c r="K49" s="737"/>
      <c r="L49" s="17"/>
      <c r="M49" s="17"/>
      <c r="N49" s="17"/>
      <c r="O49" s="17"/>
      <c r="P49" s="17"/>
      <c r="Q49" s="17"/>
      <c r="R49" s="17"/>
      <c r="S49" s="17"/>
      <c r="T49" s="17"/>
      <c r="U49" s="17"/>
      <c r="V49" s="17"/>
      <c r="W49" s="17"/>
      <c r="X49" s="17"/>
      <c r="Y49" s="17"/>
      <c r="Z49" s="17"/>
      <c r="AA49" s="17"/>
      <c r="AB49" s="17"/>
    </row>
    <row r="50" spans="1:30" ht="15.75" customHeight="1">
      <c r="A50" s="193" t="s">
        <v>428</v>
      </c>
      <c r="B50" s="194">
        <v>27</v>
      </c>
      <c r="C50" s="571"/>
      <c r="D50" s="208" t="s">
        <v>99</v>
      </c>
      <c r="E50" s="198">
        <v>2</v>
      </c>
      <c r="F50" s="211">
        <v>3</v>
      </c>
      <c r="G50" s="210" t="s">
        <v>353</v>
      </c>
      <c r="H50" s="572"/>
      <c r="I50" s="738"/>
      <c r="J50" s="738"/>
      <c r="K50" s="739"/>
      <c r="L50" s="17"/>
      <c r="M50" s="17"/>
      <c r="N50" s="17"/>
      <c r="O50" s="17"/>
      <c r="P50" s="17"/>
      <c r="Q50" s="17"/>
      <c r="R50" s="17"/>
      <c r="S50" s="17"/>
      <c r="T50" s="17"/>
      <c r="U50" s="17"/>
      <c r="V50" s="17"/>
      <c r="W50" s="17"/>
      <c r="X50" s="17"/>
      <c r="Y50" s="17"/>
      <c r="Z50" s="17"/>
      <c r="AA50" s="17"/>
      <c r="AB50" s="17"/>
    </row>
    <row r="51" spans="1:30" ht="15.75" customHeight="1">
      <c r="A51" s="200" t="s">
        <v>431</v>
      </c>
      <c r="B51" s="201">
        <v>20</v>
      </c>
      <c r="C51" s="565"/>
      <c r="D51" s="208" t="s">
        <v>54</v>
      </c>
      <c r="E51" s="202">
        <v>2</v>
      </c>
      <c r="F51" s="209">
        <v>4.5</v>
      </c>
      <c r="G51" s="210" t="s">
        <v>353</v>
      </c>
      <c r="H51" s="565"/>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6"/>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row>
    <row r="54" spans="1:30" ht="15.75" customHeight="1">
      <c r="A54" s="159" t="s">
        <v>357</v>
      </c>
      <c r="B54" s="554"/>
      <c r="C54" s="554"/>
      <c r="D54" s="554"/>
      <c r="E54" s="554"/>
      <c r="F54" s="554"/>
      <c r="G54" s="554"/>
      <c r="H54" s="554"/>
      <c r="I54" s="554"/>
      <c r="J54" s="17"/>
      <c r="K54" s="17"/>
      <c r="L54" s="17"/>
      <c r="M54" s="17"/>
      <c r="N54" s="17"/>
      <c r="O54" s="17"/>
      <c r="P54" s="17"/>
      <c r="Q54" s="17"/>
      <c r="R54" s="17"/>
      <c r="S54" s="17"/>
      <c r="T54" s="17"/>
      <c r="U54" s="17"/>
      <c r="V54" s="17"/>
      <c r="W54" s="17"/>
      <c r="X54" s="17"/>
      <c r="Y54" s="17"/>
      <c r="Z54" s="17"/>
      <c r="AA54" s="17"/>
      <c r="AB54" s="17"/>
      <c r="AC54" s="17"/>
      <c r="AD54" s="17"/>
    </row>
    <row r="55" spans="1:30" ht="15.75" customHeight="1">
      <c r="A55" s="160" t="s">
        <v>358</v>
      </c>
      <c r="B55" s="16" t="s">
        <v>359</v>
      </c>
      <c r="C55" s="16" t="s">
        <v>360</v>
      </c>
      <c r="D55" s="16" t="s">
        <v>361</v>
      </c>
      <c r="E55" s="16" t="s">
        <v>362</v>
      </c>
      <c r="F55" s="16" t="s">
        <v>363</v>
      </c>
      <c r="G55" s="16" t="s">
        <v>364</v>
      </c>
      <c r="H55" s="16" t="s">
        <v>335</v>
      </c>
      <c r="I55" s="16" t="s">
        <v>365</v>
      </c>
      <c r="J55" s="16" t="s">
        <v>366</v>
      </c>
      <c r="K55" s="714" t="s">
        <v>367</v>
      </c>
      <c r="L55" s="729"/>
      <c r="M55" s="730"/>
      <c r="N55" s="16"/>
      <c r="O55" s="17"/>
      <c r="P55" s="17"/>
      <c r="Q55" s="17"/>
      <c r="R55" s="17"/>
      <c r="S55" s="17"/>
      <c r="T55" s="17"/>
      <c r="U55" s="17"/>
      <c r="V55" s="17"/>
      <c r="W55" s="17"/>
      <c r="X55" s="17"/>
      <c r="Y55" s="17"/>
      <c r="Z55" s="17"/>
      <c r="AA55" s="17"/>
      <c r="AB55" s="17"/>
    </row>
    <row r="56" spans="1:30" ht="15.75" customHeight="1">
      <c r="A56" s="213" t="s">
        <v>424</v>
      </c>
      <c r="B56" s="208" t="s">
        <v>103</v>
      </c>
      <c r="C56" s="191">
        <v>41</v>
      </c>
      <c r="D56" s="191">
        <v>2</v>
      </c>
      <c r="E56" s="209">
        <v>3</v>
      </c>
      <c r="F56" s="209">
        <f t="shared" ref="F56:F60" si="2">C56*E56</f>
        <v>123</v>
      </c>
      <c r="G56" s="208" t="s">
        <v>432</v>
      </c>
      <c r="H56" s="208" t="s">
        <v>54</v>
      </c>
      <c r="I56" s="214" t="s">
        <v>342</v>
      </c>
      <c r="J56" s="573"/>
      <c r="K56" s="723"/>
      <c r="L56" s="699"/>
      <c r="M56" s="724"/>
      <c r="N56" s="17"/>
      <c r="O56" s="17"/>
      <c r="P56" s="17"/>
      <c r="Q56" s="17"/>
      <c r="R56" s="17"/>
      <c r="S56" s="17"/>
      <c r="T56" s="17"/>
      <c r="U56" s="17"/>
      <c r="V56" s="17"/>
      <c r="W56" s="17"/>
      <c r="X56" s="17"/>
      <c r="Y56" s="17"/>
      <c r="Z56" s="17"/>
      <c r="AA56" s="17"/>
      <c r="AB56" s="17"/>
    </row>
    <row r="57" spans="1:30" ht="14.25" customHeight="1">
      <c r="A57" s="215" t="s">
        <v>426</v>
      </c>
      <c r="B57" s="199" t="s">
        <v>103</v>
      </c>
      <c r="C57" s="194">
        <v>41</v>
      </c>
      <c r="D57" s="194">
        <v>2</v>
      </c>
      <c r="E57" s="211">
        <v>3</v>
      </c>
      <c r="F57" s="209">
        <f t="shared" si="2"/>
        <v>123</v>
      </c>
      <c r="G57" s="199" t="s">
        <v>433</v>
      </c>
      <c r="H57" s="199" t="s">
        <v>54</v>
      </c>
      <c r="I57" s="216" t="s">
        <v>342</v>
      </c>
      <c r="J57" s="574"/>
      <c r="K57" s="725"/>
      <c r="L57" s="699"/>
      <c r="M57" s="724"/>
      <c r="N57" s="17"/>
      <c r="O57" s="17"/>
      <c r="P57" s="17"/>
      <c r="Q57" s="17"/>
      <c r="R57" s="17"/>
      <c r="S57" s="17"/>
      <c r="T57" s="17"/>
      <c r="U57" s="17"/>
      <c r="V57" s="17"/>
      <c r="W57" s="17"/>
      <c r="X57" s="17"/>
      <c r="Y57" s="17"/>
      <c r="Z57" s="17"/>
      <c r="AA57" s="17"/>
      <c r="AB57" s="17"/>
    </row>
    <row r="58" spans="1:30" ht="15.75" customHeight="1">
      <c r="A58" s="213" t="s">
        <v>427</v>
      </c>
      <c r="B58" s="208" t="s">
        <v>103</v>
      </c>
      <c r="C58" s="191">
        <v>41</v>
      </c>
      <c r="D58" s="191">
        <v>3</v>
      </c>
      <c r="E58" s="209">
        <v>4.5</v>
      </c>
      <c r="F58" s="209">
        <f t="shared" si="2"/>
        <v>184.5</v>
      </c>
      <c r="G58" s="208" t="s">
        <v>434</v>
      </c>
      <c r="H58" s="208" t="s">
        <v>54</v>
      </c>
      <c r="I58" s="214" t="s">
        <v>342</v>
      </c>
      <c r="J58" s="573"/>
      <c r="K58" s="725"/>
      <c r="L58" s="699"/>
      <c r="M58" s="724"/>
      <c r="N58" s="17"/>
      <c r="O58" s="17"/>
      <c r="P58" s="17"/>
      <c r="Q58" s="17"/>
      <c r="R58" s="17"/>
      <c r="S58" s="17"/>
      <c r="T58" s="17"/>
      <c r="U58" s="17"/>
      <c r="V58" s="17"/>
      <c r="W58" s="17"/>
      <c r="X58" s="17"/>
      <c r="Y58" s="17"/>
      <c r="Z58" s="17"/>
      <c r="AA58" s="17"/>
      <c r="AB58" s="17"/>
    </row>
    <row r="59" spans="1:30" ht="15.75" customHeight="1">
      <c r="A59" s="193" t="s">
        <v>428</v>
      </c>
      <c r="B59" s="193" t="s">
        <v>103</v>
      </c>
      <c r="C59" s="194">
        <v>41</v>
      </c>
      <c r="D59" s="194">
        <v>2</v>
      </c>
      <c r="E59" s="211">
        <v>3</v>
      </c>
      <c r="F59" s="209">
        <f t="shared" si="2"/>
        <v>123</v>
      </c>
      <c r="G59" s="193" t="s">
        <v>435</v>
      </c>
      <c r="H59" s="193" t="s">
        <v>99</v>
      </c>
      <c r="I59" s="216">
        <v>0</v>
      </c>
      <c r="J59" s="574" t="s">
        <v>436</v>
      </c>
      <c r="K59" s="725"/>
      <c r="L59" s="699"/>
      <c r="M59" s="724"/>
      <c r="N59" s="17"/>
      <c r="O59" s="17"/>
      <c r="P59" s="17"/>
      <c r="Q59" s="17"/>
      <c r="R59" s="17"/>
      <c r="S59" s="17"/>
      <c r="T59" s="17"/>
      <c r="U59" s="17"/>
      <c r="V59" s="17"/>
      <c r="W59" s="17"/>
      <c r="X59" s="17"/>
      <c r="Y59" s="17"/>
      <c r="Z59" s="17"/>
      <c r="AA59" s="17"/>
      <c r="AB59" s="17"/>
    </row>
    <row r="60" spans="1:30" ht="15.75" customHeight="1">
      <c r="A60" s="213" t="s">
        <v>431</v>
      </c>
      <c r="B60" s="208" t="s">
        <v>103</v>
      </c>
      <c r="C60" s="209">
        <v>41</v>
      </c>
      <c r="D60" s="209">
        <v>2</v>
      </c>
      <c r="E60" s="209">
        <v>4.5</v>
      </c>
      <c r="F60" s="209">
        <f t="shared" si="2"/>
        <v>184.5</v>
      </c>
      <c r="G60" s="208" t="s">
        <v>437</v>
      </c>
      <c r="H60" s="208" t="s">
        <v>54</v>
      </c>
      <c r="I60" s="214" t="s">
        <v>342</v>
      </c>
      <c r="J60" s="192"/>
      <c r="K60" s="725"/>
      <c r="L60" s="699"/>
      <c r="M60" s="724"/>
      <c r="N60" s="17"/>
      <c r="O60" s="17"/>
      <c r="P60" s="17"/>
      <c r="Q60" s="17"/>
      <c r="R60" s="17"/>
      <c r="S60" s="17"/>
      <c r="T60" s="17"/>
      <c r="U60" s="17"/>
      <c r="V60" s="17"/>
      <c r="W60" s="17"/>
      <c r="X60" s="17"/>
      <c r="Y60" s="17"/>
      <c r="Z60" s="17"/>
      <c r="AA60" s="17"/>
      <c r="AB60" s="17"/>
    </row>
    <row r="61" spans="1:30" ht="15.75" customHeight="1">
      <c r="A61" s="575"/>
      <c r="B61" s="564"/>
      <c r="C61" s="199"/>
      <c r="D61" s="564"/>
      <c r="E61" s="564"/>
      <c r="F61" s="199"/>
      <c r="G61" s="564"/>
      <c r="H61" s="564"/>
      <c r="I61" s="216"/>
      <c r="J61" s="574"/>
      <c r="K61" s="725"/>
      <c r="L61" s="699"/>
      <c r="M61" s="724"/>
      <c r="N61" s="17"/>
      <c r="O61" s="17"/>
      <c r="P61" s="17"/>
      <c r="Q61" s="17"/>
      <c r="R61" s="17"/>
      <c r="S61" s="17"/>
      <c r="T61" s="17"/>
      <c r="U61" s="17"/>
      <c r="V61" s="17"/>
      <c r="W61" s="17"/>
      <c r="X61" s="17"/>
      <c r="Y61" s="17"/>
      <c r="Z61" s="17"/>
      <c r="AA61" s="17"/>
      <c r="AB61" s="17"/>
    </row>
    <row r="62" spans="1:30" ht="15.75" customHeight="1">
      <c r="A62" s="576"/>
      <c r="B62" s="563"/>
      <c r="C62" s="563"/>
      <c r="D62" s="563"/>
      <c r="E62" s="563"/>
      <c r="F62" s="208"/>
      <c r="G62" s="563"/>
      <c r="H62" s="563"/>
      <c r="I62" s="214"/>
      <c r="J62" s="573"/>
      <c r="K62" s="725"/>
      <c r="L62" s="699"/>
      <c r="M62" s="724"/>
      <c r="N62" s="17"/>
      <c r="O62" s="17"/>
      <c r="P62" s="17"/>
      <c r="Q62" s="17"/>
      <c r="R62" s="17"/>
      <c r="S62" s="17"/>
      <c r="T62" s="17"/>
      <c r="U62" s="17"/>
      <c r="V62" s="17"/>
      <c r="W62" s="17"/>
      <c r="X62" s="17"/>
      <c r="Y62" s="17"/>
      <c r="Z62" s="17"/>
      <c r="AA62" s="17"/>
      <c r="AB62" s="17"/>
    </row>
    <row r="63" spans="1:30" ht="15.75" customHeight="1">
      <c r="A63" s="147"/>
      <c r="B63" s="154"/>
      <c r="C63" s="147"/>
      <c r="D63" s="147"/>
      <c r="E63" s="154"/>
      <c r="F63" s="154"/>
      <c r="G63" s="147"/>
      <c r="H63" s="154"/>
      <c r="I63" s="217"/>
      <c r="J63" s="147"/>
      <c r="K63" s="725"/>
      <c r="L63" s="699"/>
      <c r="M63" s="724"/>
      <c r="N63" s="17"/>
      <c r="O63" s="17"/>
      <c r="P63" s="17"/>
      <c r="Q63" s="17"/>
      <c r="R63" s="17"/>
      <c r="S63" s="17"/>
      <c r="T63" s="17"/>
      <c r="U63" s="17"/>
      <c r="V63" s="17"/>
      <c r="W63" s="17"/>
      <c r="X63" s="17"/>
      <c r="Y63" s="17"/>
      <c r="Z63" s="17"/>
      <c r="AA63" s="17"/>
      <c r="AB63" s="17"/>
    </row>
    <row r="64" spans="1:30" ht="15.75" customHeight="1">
      <c r="A64" s="147"/>
      <c r="B64" s="154"/>
      <c r="C64" s="147"/>
      <c r="D64" s="147"/>
      <c r="E64" s="154"/>
      <c r="F64" s="154"/>
      <c r="G64" s="147"/>
      <c r="H64" s="154"/>
      <c r="I64" s="217"/>
      <c r="J64" s="147"/>
      <c r="K64" s="725"/>
      <c r="L64" s="699"/>
      <c r="M64" s="724"/>
      <c r="N64" s="17"/>
      <c r="O64" s="17"/>
      <c r="P64" s="17"/>
      <c r="Q64" s="17"/>
      <c r="R64" s="17"/>
      <c r="S64" s="17"/>
      <c r="T64" s="17"/>
      <c r="U64" s="17"/>
      <c r="V64" s="17"/>
      <c r="W64" s="17"/>
      <c r="X64" s="17"/>
      <c r="Y64" s="17"/>
      <c r="Z64" s="17"/>
      <c r="AA64" s="17"/>
      <c r="AB64" s="17"/>
    </row>
    <row r="65" spans="1:30" ht="15.75" customHeight="1">
      <c r="A65" s="147"/>
      <c r="B65" s="154"/>
      <c r="C65" s="147"/>
      <c r="D65" s="147"/>
      <c r="E65" s="154"/>
      <c r="F65" s="154"/>
      <c r="G65" s="147"/>
      <c r="H65" s="154"/>
      <c r="I65" s="217"/>
      <c r="J65" s="147"/>
      <c r="K65" s="725"/>
      <c r="L65" s="699"/>
      <c r="M65" s="724"/>
      <c r="N65" s="17"/>
      <c r="O65" s="17"/>
      <c r="P65" s="17"/>
      <c r="Q65" s="17"/>
      <c r="R65" s="17"/>
      <c r="S65" s="17"/>
      <c r="T65" s="17"/>
      <c r="U65" s="17"/>
      <c r="V65" s="17"/>
      <c r="W65" s="17"/>
      <c r="X65" s="17"/>
      <c r="Y65" s="17"/>
      <c r="Z65" s="17"/>
      <c r="AA65" s="17"/>
      <c r="AB65" s="17"/>
    </row>
    <row r="66" spans="1:30" ht="15.75" customHeight="1">
      <c r="A66" s="218"/>
      <c r="B66" s="154"/>
      <c r="C66" s="577"/>
      <c r="D66" s="578"/>
      <c r="E66" s="579"/>
      <c r="F66" s="579"/>
      <c r="G66" s="219"/>
      <c r="H66" s="219"/>
      <c r="I66" s="220"/>
      <c r="J66" s="578"/>
      <c r="K66" s="726"/>
      <c r="L66" s="717"/>
      <c r="M66" s="727"/>
      <c r="N66" s="17"/>
      <c r="O66" s="17"/>
      <c r="P66" s="17"/>
      <c r="Q66" s="17"/>
      <c r="R66" s="17"/>
      <c r="S66" s="17"/>
      <c r="T66" s="17"/>
      <c r="U66" s="17"/>
      <c r="V66" s="17"/>
      <c r="W66" s="17"/>
      <c r="X66" s="17"/>
      <c r="Y66" s="17"/>
      <c r="Z66" s="17"/>
      <c r="AA66" s="17"/>
      <c r="AB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560" t="s">
        <v>382</v>
      </c>
      <c r="B68" s="17" t="s">
        <v>438</v>
      </c>
      <c r="C68" s="17" t="s">
        <v>439</v>
      </c>
      <c r="D68" s="17"/>
      <c r="E68" s="17"/>
      <c r="F68" s="17"/>
      <c r="G68" s="17"/>
      <c r="H68" s="17"/>
      <c r="I68" s="169"/>
      <c r="J68" s="169"/>
      <c r="K68" s="169"/>
      <c r="L68" s="169"/>
      <c r="M68" s="17"/>
      <c r="N68" s="17"/>
      <c r="O68" s="17"/>
      <c r="P68" s="17"/>
      <c r="Q68" s="17"/>
      <c r="R68" s="17"/>
      <c r="S68" s="17"/>
      <c r="T68" s="17"/>
      <c r="U68" s="17"/>
      <c r="V68" s="17"/>
      <c r="W68" s="17"/>
      <c r="X68" s="17"/>
      <c r="Y68" s="17"/>
      <c r="Z68" s="17"/>
      <c r="AA68" s="17"/>
      <c r="AB68" s="17"/>
      <c r="AC68" s="17"/>
      <c r="AD68" s="17"/>
    </row>
    <row r="69" spans="1:30" ht="15.75" customHeight="1">
      <c r="A69" s="170" t="s">
        <v>358</v>
      </c>
      <c r="B69" s="161" t="s">
        <v>383</v>
      </c>
      <c r="C69" s="161" t="s">
        <v>384</v>
      </c>
      <c r="D69" s="161" t="s">
        <v>385</v>
      </c>
      <c r="E69" s="161" t="s">
        <v>386</v>
      </c>
      <c r="F69" s="161" t="s">
        <v>387</v>
      </c>
      <c r="G69" s="161" t="s">
        <v>388</v>
      </c>
      <c r="H69" s="161" t="s">
        <v>365</v>
      </c>
      <c r="I69" s="16" t="s">
        <v>389</v>
      </c>
      <c r="J69" s="728" t="s">
        <v>390</v>
      </c>
      <c r="K69" s="729"/>
      <c r="L69" s="729"/>
      <c r="M69" s="729"/>
      <c r="N69" s="730"/>
      <c r="O69" s="712" t="s">
        <v>322</v>
      </c>
      <c r="P69" s="713"/>
      <c r="Q69" s="17"/>
      <c r="R69" s="17"/>
      <c r="S69" s="17"/>
      <c r="T69" s="17"/>
      <c r="U69" s="17"/>
      <c r="V69" s="17"/>
      <c r="W69" s="17"/>
      <c r="X69" s="17"/>
      <c r="Y69" s="17"/>
      <c r="Z69" s="17"/>
      <c r="AA69" s="17"/>
    </row>
    <row r="70" spans="1:30" ht="15.75" customHeight="1">
      <c r="A70" s="208" t="s">
        <v>431</v>
      </c>
      <c r="B70" s="192" t="s">
        <v>69</v>
      </c>
      <c r="C70" s="192" t="s">
        <v>399</v>
      </c>
      <c r="D70" s="221" t="s">
        <v>440</v>
      </c>
      <c r="E70" s="222">
        <v>41</v>
      </c>
      <c r="F70" s="221" t="s">
        <v>441</v>
      </c>
      <c r="G70" s="223">
        <v>1</v>
      </c>
      <c r="H70" s="224" t="s">
        <v>393</v>
      </c>
      <c r="I70" s="580"/>
      <c r="J70" s="731"/>
      <c r="K70" s="699"/>
      <c r="L70" s="699"/>
      <c r="M70" s="699"/>
      <c r="N70" s="724"/>
      <c r="O70" s="732" t="s">
        <v>395</v>
      </c>
      <c r="P70" s="733"/>
      <c r="Q70" s="17"/>
      <c r="R70" s="17"/>
      <c r="S70" s="17"/>
      <c r="T70" s="17"/>
      <c r="U70" s="17"/>
      <c r="V70" s="17"/>
      <c r="W70" s="17"/>
      <c r="X70" s="17"/>
      <c r="Y70" s="17"/>
      <c r="Z70" s="17"/>
      <c r="AA70" s="17"/>
    </row>
    <row r="71" spans="1:30" ht="15.75" customHeight="1">
      <c r="A71" s="193" t="s">
        <v>427</v>
      </c>
      <c r="B71" s="193" t="s">
        <v>71</v>
      </c>
      <c r="C71" s="193" t="s">
        <v>399</v>
      </c>
      <c r="D71" s="225" t="s">
        <v>442</v>
      </c>
      <c r="E71" s="198">
        <v>41</v>
      </c>
      <c r="F71" s="225" t="s">
        <v>443</v>
      </c>
      <c r="G71" s="195">
        <v>1</v>
      </c>
      <c r="H71" s="226" t="s">
        <v>393</v>
      </c>
      <c r="I71" s="581"/>
      <c r="J71" s="725"/>
      <c r="K71" s="699"/>
      <c r="L71" s="699"/>
      <c r="M71" s="699"/>
      <c r="N71" s="724"/>
      <c r="O71" s="725"/>
      <c r="P71" s="699"/>
      <c r="Q71" s="17"/>
      <c r="R71" s="17"/>
      <c r="S71" s="17"/>
      <c r="T71" s="17"/>
      <c r="U71" s="17"/>
      <c r="V71" s="17"/>
      <c r="W71" s="17"/>
      <c r="X71" s="17"/>
      <c r="Y71" s="17"/>
      <c r="Z71" s="17"/>
      <c r="AA71" s="17"/>
    </row>
    <row r="72" spans="1:30" ht="15.75" customHeight="1">
      <c r="A72" s="192" t="s">
        <v>428</v>
      </c>
      <c r="B72" s="192" t="s">
        <v>71</v>
      </c>
      <c r="C72" s="192" t="s">
        <v>399</v>
      </c>
      <c r="D72" s="221" t="s">
        <v>442</v>
      </c>
      <c r="E72" s="222">
        <v>41</v>
      </c>
      <c r="F72" s="221" t="s">
        <v>443</v>
      </c>
      <c r="G72" s="223">
        <v>1</v>
      </c>
      <c r="H72" s="224" t="s">
        <v>393</v>
      </c>
      <c r="I72" s="580"/>
      <c r="J72" s="725"/>
      <c r="K72" s="699"/>
      <c r="L72" s="699"/>
      <c r="M72" s="699"/>
      <c r="N72" s="724"/>
      <c r="O72" s="725"/>
      <c r="P72" s="699"/>
      <c r="Q72" s="17"/>
      <c r="R72" s="17"/>
      <c r="S72" s="17"/>
      <c r="T72" s="17"/>
      <c r="U72" s="17"/>
      <c r="V72" s="17"/>
      <c r="W72" s="17"/>
      <c r="X72" s="17"/>
      <c r="Y72" s="17"/>
      <c r="Z72" s="17"/>
      <c r="AA72" s="17"/>
    </row>
    <row r="73" spans="1:30" ht="15.75" customHeight="1">
      <c r="A73" s="215" t="s">
        <v>424</v>
      </c>
      <c r="B73" s="193" t="s">
        <v>71</v>
      </c>
      <c r="C73" s="193" t="s">
        <v>396</v>
      </c>
      <c r="D73" s="225" t="s">
        <v>442</v>
      </c>
      <c r="E73" s="198">
        <v>41</v>
      </c>
      <c r="F73" s="225" t="s">
        <v>443</v>
      </c>
      <c r="G73" s="195">
        <v>1</v>
      </c>
      <c r="H73" s="226" t="s">
        <v>393</v>
      </c>
      <c r="I73" s="581"/>
      <c r="J73" s="725"/>
      <c r="K73" s="699"/>
      <c r="L73" s="699"/>
      <c r="M73" s="699"/>
      <c r="N73" s="724"/>
      <c r="O73" s="725"/>
      <c r="P73" s="699"/>
      <c r="Q73" s="17"/>
      <c r="R73" s="17"/>
      <c r="S73" s="17"/>
      <c r="T73" s="17"/>
      <c r="U73" s="17"/>
      <c r="V73" s="17"/>
      <c r="W73" s="17"/>
      <c r="X73" s="17"/>
      <c r="Y73" s="17"/>
      <c r="Z73" s="17"/>
      <c r="AA73" s="17"/>
    </row>
    <row r="74" spans="1:30" ht="15.75" customHeight="1">
      <c r="A74" s="190" t="s">
        <v>426</v>
      </c>
      <c r="B74" s="192" t="s">
        <v>71</v>
      </c>
      <c r="C74" s="192" t="s">
        <v>396</v>
      </c>
      <c r="D74" s="221" t="s">
        <v>442</v>
      </c>
      <c r="E74" s="222">
        <v>41</v>
      </c>
      <c r="F74" s="221" t="s">
        <v>443</v>
      </c>
      <c r="G74" s="223">
        <v>3</v>
      </c>
      <c r="H74" s="224" t="s">
        <v>393</v>
      </c>
      <c r="I74" s="580"/>
      <c r="J74" s="725"/>
      <c r="K74" s="699"/>
      <c r="L74" s="699"/>
      <c r="M74" s="699"/>
      <c r="N74" s="724"/>
      <c r="O74" s="725"/>
      <c r="P74" s="699"/>
      <c r="Q74" s="17"/>
      <c r="R74" s="17"/>
      <c r="S74" s="17"/>
      <c r="T74" s="17"/>
      <c r="U74" s="17"/>
      <c r="V74" s="17"/>
      <c r="W74" s="17"/>
      <c r="X74" s="17"/>
      <c r="Y74" s="17"/>
      <c r="Z74" s="17"/>
      <c r="AA74" s="17"/>
    </row>
    <row r="75" spans="1:30" ht="15.75" customHeight="1">
      <c r="A75" s="215" t="s">
        <v>431</v>
      </c>
      <c r="B75" s="193" t="s">
        <v>71</v>
      </c>
      <c r="C75" s="193" t="s">
        <v>397</v>
      </c>
      <c r="D75" s="225" t="s">
        <v>444</v>
      </c>
      <c r="E75" s="198">
        <v>41</v>
      </c>
      <c r="F75" s="225" t="s">
        <v>445</v>
      </c>
      <c r="G75" s="195">
        <v>2</v>
      </c>
      <c r="H75" s="226" t="s">
        <v>393</v>
      </c>
      <c r="I75" s="581"/>
      <c r="J75" s="725"/>
      <c r="K75" s="699"/>
      <c r="L75" s="699"/>
      <c r="M75" s="699"/>
      <c r="N75" s="724"/>
      <c r="O75" s="725"/>
      <c r="P75" s="699"/>
      <c r="Q75" s="17"/>
      <c r="R75" s="17"/>
      <c r="S75" s="17"/>
      <c r="T75" s="17"/>
      <c r="U75" s="17"/>
      <c r="V75" s="17"/>
      <c r="W75" s="17"/>
      <c r="X75" s="17"/>
      <c r="Y75" s="17"/>
      <c r="Z75" s="17"/>
      <c r="AA75" s="17"/>
    </row>
    <row r="76" spans="1:30" ht="15.75" customHeight="1">
      <c r="A76" s="192" t="s">
        <v>428</v>
      </c>
      <c r="B76" s="192" t="s">
        <v>70</v>
      </c>
      <c r="C76" s="192" t="s">
        <v>397</v>
      </c>
      <c r="D76" s="221" t="s">
        <v>442</v>
      </c>
      <c r="E76" s="222">
        <v>41</v>
      </c>
      <c r="F76" s="221" t="s">
        <v>443</v>
      </c>
      <c r="G76" s="223">
        <v>2</v>
      </c>
      <c r="H76" s="224" t="s">
        <v>393</v>
      </c>
      <c r="I76" s="224"/>
      <c r="J76" s="725"/>
      <c r="K76" s="699"/>
      <c r="L76" s="699"/>
      <c r="M76" s="699"/>
      <c r="N76" s="724"/>
      <c r="O76" s="725"/>
      <c r="P76" s="699"/>
      <c r="Q76" s="17"/>
      <c r="R76" s="17"/>
      <c r="S76" s="17"/>
      <c r="T76" s="17"/>
      <c r="U76" s="17"/>
      <c r="V76" s="17"/>
      <c r="W76" s="17"/>
      <c r="X76" s="17"/>
      <c r="Y76" s="17"/>
      <c r="Z76" s="17"/>
      <c r="AA76" s="17"/>
    </row>
    <row r="77" spans="1:30" ht="15.75" customHeight="1">
      <c r="A77" s="199" t="s">
        <v>427</v>
      </c>
      <c r="B77" s="193" t="s">
        <v>71</v>
      </c>
      <c r="C77" s="193" t="s">
        <v>397</v>
      </c>
      <c r="D77" s="225" t="s">
        <v>440</v>
      </c>
      <c r="E77" s="198">
        <v>41</v>
      </c>
      <c r="F77" s="225" t="s">
        <v>441</v>
      </c>
      <c r="G77" s="195">
        <v>2</v>
      </c>
      <c r="H77" s="226" t="s">
        <v>393</v>
      </c>
      <c r="I77" s="226"/>
      <c r="J77" s="725"/>
      <c r="K77" s="699"/>
      <c r="L77" s="699"/>
      <c r="M77" s="699"/>
      <c r="N77" s="724"/>
      <c r="O77" s="725"/>
      <c r="P77" s="699"/>
      <c r="Q77" s="17"/>
      <c r="R77" s="17"/>
      <c r="S77" s="17"/>
      <c r="T77" s="17"/>
      <c r="U77" s="17"/>
      <c r="V77" s="17"/>
      <c r="W77" s="17"/>
      <c r="X77" s="17"/>
      <c r="Y77" s="17"/>
      <c r="Z77" s="17"/>
      <c r="AA77" s="17"/>
    </row>
    <row r="78" spans="1:30" ht="15.75" customHeight="1">
      <c r="A78" s="192" t="s">
        <v>426</v>
      </c>
      <c r="B78" s="192" t="s">
        <v>71</v>
      </c>
      <c r="C78" s="192" t="s">
        <v>400</v>
      </c>
      <c r="D78" s="221" t="s">
        <v>442</v>
      </c>
      <c r="E78" s="222">
        <v>41</v>
      </c>
      <c r="F78" s="221" t="s">
        <v>443</v>
      </c>
      <c r="G78" s="223">
        <v>4</v>
      </c>
      <c r="H78" s="224" t="s">
        <v>393</v>
      </c>
      <c r="I78" s="580"/>
      <c r="J78" s="725"/>
      <c r="K78" s="699"/>
      <c r="L78" s="699"/>
      <c r="M78" s="699"/>
      <c r="N78" s="724"/>
      <c r="O78" s="725"/>
      <c r="P78" s="699"/>
      <c r="Q78" s="17"/>
      <c r="R78" s="17"/>
      <c r="S78" s="17"/>
      <c r="T78" s="17"/>
      <c r="U78" s="17"/>
      <c r="V78" s="17"/>
      <c r="W78" s="17"/>
      <c r="X78" s="17"/>
      <c r="Y78" s="17"/>
      <c r="Z78" s="17"/>
      <c r="AA78" s="17"/>
    </row>
    <row r="79" spans="1:30" ht="15.75" customHeight="1">
      <c r="A79" s="193" t="s">
        <v>424</v>
      </c>
      <c r="B79" s="193" t="s">
        <v>71</v>
      </c>
      <c r="C79" s="193" t="s">
        <v>400</v>
      </c>
      <c r="D79" s="225" t="s">
        <v>442</v>
      </c>
      <c r="E79" s="198">
        <v>41</v>
      </c>
      <c r="F79" s="225" t="s">
        <v>443</v>
      </c>
      <c r="G79" s="195">
        <v>2</v>
      </c>
      <c r="H79" s="226" t="s">
        <v>393</v>
      </c>
      <c r="I79" s="581"/>
      <c r="J79" s="725"/>
      <c r="K79" s="699"/>
      <c r="L79" s="699"/>
      <c r="M79" s="699"/>
      <c r="N79" s="724"/>
      <c r="O79" s="725"/>
      <c r="P79" s="699"/>
      <c r="Q79" s="17"/>
      <c r="R79" s="17"/>
      <c r="S79" s="17"/>
      <c r="T79" s="17"/>
      <c r="U79" s="17"/>
      <c r="V79" s="17"/>
      <c r="W79" s="17"/>
      <c r="X79" s="17"/>
      <c r="Y79" s="17"/>
      <c r="Z79" s="17"/>
      <c r="AA79" s="17"/>
    </row>
    <row r="80" spans="1:30" ht="15.75" customHeight="1">
      <c r="A80" s="192" t="s">
        <v>427</v>
      </c>
      <c r="B80" s="192" t="s">
        <v>71</v>
      </c>
      <c r="C80" s="192" t="s">
        <v>398</v>
      </c>
      <c r="D80" s="221" t="s">
        <v>442</v>
      </c>
      <c r="E80" s="222">
        <v>41</v>
      </c>
      <c r="F80" s="221" t="s">
        <v>443</v>
      </c>
      <c r="G80" s="223">
        <v>5</v>
      </c>
      <c r="H80" s="224" t="s">
        <v>393</v>
      </c>
      <c r="I80" s="580"/>
      <c r="J80" s="725"/>
      <c r="K80" s="699"/>
      <c r="L80" s="699"/>
      <c r="M80" s="699"/>
      <c r="N80" s="724"/>
      <c r="O80" s="725"/>
      <c r="P80" s="699"/>
      <c r="Q80" s="17"/>
      <c r="R80" s="17"/>
      <c r="S80" s="17"/>
      <c r="T80" s="17"/>
      <c r="U80" s="17"/>
      <c r="V80" s="17"/>
      <c r="W80" s="17"/>
      <c r="X80" s="17"/>
      <c r="Y80" s="17"/>
      <c r="Z80" s="17"/>
      <c r="AA80" s="17"/>
    </row>
    <row r="81" spans="1:30" ht="15.75" customHeight="1">
      <c r="A81" s="193"/>
      <c r="B81" s="193"/>
      <c r="C81" s="193"/>
      <c r="D81" s="212"/>
      <c r="E81" s="195"/>
      <c r="F81" s="212"/>
      <c r="G81" s="195"/>
      <c r="H81" s="226"/>
      <c r="I81" s="581"/>
      <c r="J81" s="725"/>
      <c r="K81" s="699"/>
      <c r="L81" s="699"/>
      <c r="M81" s="699"/>
      <c r="N81" s="724"/>
      <c r="O81" s="725"/>
      <c r="P81" s="699"/>
      <c r="Q81" s="17"/>
      <c r="R81" s="17"/>
      <c r="S81" s="17"/>
      <c r="T81" s="17"/>
      <c r="U81" s="17"/>
      <c r="V81" s="17"/>
      <c r="W81" s="17"/>
      <c r="X81" s="17"/>
      <c r="Y81" s="17"/>
      <c r="Z81" s="17"/>
      <c r="AA81" s="17"/>
    </row>
    <row r="82" spans="1:30" ht="15.75" customHeight="1">
      <c r="A82" s="147"/>
      <c r="B82" s="147"/>
      <c r="C82" s="147"/>
      <c r="D82" s="156"/>
      <c r="E82" s="155"/>
      <c r="F82" s="156"/>
      <c r="G82" s="155"/>
      <c r="H82" s="173"/>
      <c r="I82" s="173"/>
      <c r="J82" s="725"/>
      <c r="K82" s="699"/>
      <c r="L82" s="699"/>
      <c r="M82" s="699"/>
      <c r="N82" s="724"/>
      <c r="O82" s="725"/>
      <c r="P82" s="699"/>
      <c r="Q82" s="17"/>
      <c r="R82" s="17"/>
      <c r="S82" s="17"/>
      <c r="T82" s="17"/>
      <c r="U82" s="17"/>
      <c r="V82" s="17"/>
      <c r="W82" s="17"/>
      <c r="X82" s="17"/>
      <c r="Y82" s="17"/>
      <c r="Z82" s="17"/>
      <c r="AA82" s="17"/>
    </row>
    <row r="83" spans="1:30" ht="15.75" customHeight="1">
      <c r="A83" s="147"/>
      <c r="B83" s="147"/>
      <c r="C83" s="147"/>
      <c r="D83" s="156"/>
      <c r="E83" s="155"/>
      <c r="F83" s="156"/>
      <c r="G83" s="155"/>
      <c r="H83" s="173"/>
      <c r="I83" s="173"/>
      <c r="J83" s="725"/>
      <c r="K83" s="699"/>
      <c r="L83" s="699"/>
      <c r="M83" s="699"/>
      <c r="N83" s="724"/>
      <c r="O83" s="725"/>
      <c r="P83" s="699"/>
      <c r="Q83" s="17"/>
      <c r="R83" s="17"/>
      <c r="S83" s="17"/>
      <c r="T83" s="17"/>
      <c r="U83" s="17"/>
      <c r="V83" s="17"/>
      <c r="W83" s="17"/>
      <c r="X83" s="17"/>
      <c r="Y83" s="17"/>
      <c r="Z83" s="17"/>
      <c r="AA83" s="17"/>
    </row>
    <row r="84" spans="1:30" ht="15.75" customHeight="1">
      <c r="A84" s="147"/>
      <c r="B84" s="147"/>
      <c r="C84" s="147"/>
      <c r="D84" s="154"/>
      <c r="E84" s="155"/>
      <c r="F84" s="156"/>
      <c r="G84" s="155"/>
      <c r="H84" s="173"/>
      <c r="I84" s="173"/>
      <c r="J84" s="725"/>
      <c r="K84" s="699"/>
      <c r="L84" s="699"/>
      <c r="M84" s="699"/>
      <c r="N84" s="724"/>
      <c r="O84" s="725"/>
      <c r="P84" s="699"/>
      <c r="Q84" s="17"/>
      <c r="R84" s="17"/>
      <c r="S84" s="17"/>
      <c r="T84" s="17"/>
      <c r="U84" s="17"/>
      <c r="V84" s="17"/>
      <c r="W84" s="17"/>
      <c r="X84" s="17"/>
      <c r="Y84" s="17"/>
      <c r="Z84" s="17"/>
      <c r="AA84" s="17"/>
    </row>
    <row r="85" spans="1:30" ht="15.75" customHeight="1">
      <c r="A85" s="218"/>
      <c r="B85" s="147"/>
      <c r="C85" s="578"/>
      <c r="D85" s="579"/>
      <c r="E85" s="577"/>
      <c r="F85" s="582"/>
      <c r="G85" s="577"/>
      <c r="H85" s="578" t="str">
        <f>IF(Arashi!$B85= "","-",IF(Arashi!$B85= "External","Specify location tariff", "Campus buy-off"))</f>
        <v>-</v>
      </c>
      <c r="I85" s="583"/>
      <c r="J85" s="726"/>
      <c r="K85" s="717"/>
      <c r="L85" s="717"/>
      <c r="M85" s="717"/>
      <c r="N85" s="727"/>
      <c r="O85" s="725"/>
      <c r="P85" s="699"/>
      <c r="Q85" s="17"/>
      <c r="R85" s="17"/>
      <c r="S85" s="17"/>
      <c r="T85" s="17"/>
      <c r="U85" s="17"/>
      <c r="V85" s="17"/>
      <c r="W85" s="17"/>
      <c r="X85" s="17"/>
      <c r="Y85" s="17"/>
      <c r="Z85" s="17"/>
      <c r="AA85" s="17"/>
    </row>
    <row r="86" spans="1:30" ht="15.75" customHeight="1">
      <c r="A86" s="16"/>
      <c r="B86" s="17"/>
      <c r="C86" s="17"/>
      <c r="D86" s="17"/>
      <c r="E86" s="17"/>
      <c r="F86" s="17"/>
      <c r="G86" s="17"/>
      <c r="H86" s="17"/>
      <c r="I86" s="17"/>
      <c r="J86" s="17"/>
      <c r="K86" s="17"/>
      <c r="L86" s="17"/>
      <c r="M86" s="17"/>
      <c r="N86" s="17"/>
      <c r="O86" s="17">
        <v>0</v>
      </c>
      <c r="P86" s="17"/>
      <c r="Q86" s="17"/>
      <c r="R86" s="17"/>
      <c r="S86" s="17"/>
      <c r="T86" s="17"/>
      <c r="U86" s="17"/>
      <c r="V86" s="17"/>
      <c r="W86" s="17"/>
      <c r="X86" s="17"/>
      <c r="Y86" s="17"/>
      <c r="Z86" s="17"/>
      <c r="AA86" s="17"/>
      <c r="AB86" s="17"/>
      <c r="AC86" s="17"/>
      <c r="AD86" s="17"/>
    </row>
    <row r="87" spans="1:30" ht="15.75" customHeight="1">
      <c r="A87" s="16"/>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560" t="s">
        <v>404</v>
      </c>
      <c r="B88" s="17"/>
      <c r="C88" s="180"/>
      <c r="D88" s="85"/>
      <c r="E88" s="85"/>
      <c r="F88" s="85"/>
      <c r="G88" s="85"/>
      <c r="H88" s="85"/>
      <c r="I88" s="85"/>
      <c r="J88" s="85"/>
      <c r="K88" s="85"/>
      <c r="L88" s="181"/>
      <c r="M88" s="169"/>
      <c r="N88" s="17"/>
      <c r="O88" s="17"/>
      <c r="P88" s="17"/>
      <c r="Q88" s="17"/>
      <c r="R88" s="17"/>
      <c r="S88" s="17"/>
      <c r="T88" s="17"/>
      <c r="U88" s="17"/>
      <c r="V88" s="17"/>
      <c r="W88" s="17"/>
      <c r="X88" s="17"/>
      <c r="Y88" s="17"/>
      <c r="Z88" s="17"/>
      <c r="AA88" s="17"/>
      <c r="AB88" s="17"/>
      <c r="AC88" s="17"/>
      <c r="AD88" s="17"/>
    </row>
    <row r="89" spans="1:30" ht="15" customHeight="1">
      <c r="A89" s="16" t="s">
        <v>405</v>
      </c>
      <c r="B89" s="16" t="s">
        <v>406</v>
      </c>
      <c r="C89" s="16" t="s">
        <v>407</v>
      </c>
      <c r="D89" s="16" t="s">
        <v>408</v>
      </c>
      <c r="E89" s="16" t="s">
        <v>409</v>
      </c>
      <c r="F89" s="16" t="s">
        <v>410</v>
      </c>
      <c r="G89" s="16" t="s">
        <v>389</v>
      </c>
      <c r="H89" s="714" t="s">
        <v>390</v>
      </c>
      <c r="I89" s="715"/>
      <c r="J89" s="712" t="s">
        <v>322</v>
      </c>
      <c r="K89" s="713"/>
      <c r="L89" s="17"/>
      <c r="M89" s="17"/>
      <c r="N89" s="17"/>
      <c r="O89" s="17"/>
      <c r="P89" s="163"/>
      <c r="Q89" s="16"/>
      <c r="R89" s="17"/>
      <c r="S89" s="182"/>
      <c r="T89" s="17"/>
      <c r="U89" s="17"/>
      <c r="V89" s="17"/>
      <c r="W89" s="20">
        <f>SUM(F90:F103)</f>
        <v>883.5</v>
      </c>
      <c r="X89" s="17"/>
      <c r="Y89" s="17"/>
      <c r="Z89" s="17"/>
      <c r="AA89" s="17"/>
      <c r="AB89" s="17"/>
    </row>
    <row r="90" spans="1:30" ht="14.25" customHeight="1">
      <c r="A90" s="183" t="s">
        <v>446</v>
      </c>
      <c r="B90" s="183" t="s">
        <v>415</v>
      </c>
      <c r="C90" s="186">
        <v>600</v>
      </c>
      <c r="D90" s="227">
        <v>3</v>
      </c>
      <c r="E90" s="185">
        <v>10</v>
      </c>
      <c r="F90" s="228">
        <f t="shared" ref="F90:F97" si="3">C90/D90</f>
        <v>200</v>
      </c>
      <c r="G90" s="179"/>
      <c r="H90" s="716"/>
      <c r="I90" s="699"/>
      <c r="J90" s="718" t="s">
        <v>413</v>
      </c>
      <c r="K90" s="713"/>
      <c r="L90" s="17"/>
      <c r="M90" s="17"/>
      <c r="N90" s="17"/>
      <c r="O90" s="17"/>
      <c r="P90" s="17"/>
      <c r="Q90" s="187"/>
      <c r="R90" s="17"/>
      <c r="S90" s="17"/>
      <c r="T90" s="17"/>
      <c r="U90" s="17"/>
      <c r="V90" s="17"/>
      <c r="W90" s="17"/>
      <c r="X90" s="17"/>
      <c r="Y90" s="17"/>
      <c r="Z90" s="17"/>
      <c r="AA90" s="17"/>
      <c r="AB90" s="17"/>
    </row>
    <row r="91" spans="1:30" ht="15.75" customHeight="1">
      <c r="A91" s="183" t="s">
        <v>447</v>
      </c>
      <c r="B91" s="183" t="s">
        <v>415</v>
      </c>
      <c r="C91" s="186">
        <v>125</v>
      </c>
      <c r="D91" s="227">
        <v>2</v>
      </c>
      <c r="E91" s="185">
        <v>5</v>
      </c>
      <c r="F91" s="228">
        <f t="shared" si="3"/>
        <v>62.5</v>
      </c>
      <c r="G91" s="179"/>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83" t="s">
        <v>448</v>
      </c>
      <c r="B92" s="183" t="s">
        <v>415</v>
      </c>
      <c r="C92" s="186">
        <v>900</v>
      </c>
      <c r="D92" s="227">
        <v>5</v>
      </c>
      <c r="E92" s="185">
        <v>10</v>
      </c>
      <c r="F92" s="228">
        <f t="shared" si="3"/>
        <v>180</v>
      </c>
      <c r="G92" s="179"/>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83" t="s">
        <v>449</v>
      </c>
      <c r="B93" s="183" t="s">
        <v>415</v>
      </c>
      <c r="C93" s="186">
        <v>480</v>
      </c>
      <c r="D93" s="227">
        <v>5</v>
      </c>
      <c r="E93" s="185">
        <v>8</v>
      </c>
      <c r="F93" s="228">
        <f t="shared" si="3"/>
        <v>96</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83" t="s">
        <v>450</v>
      </c>
      <c r="B94" s="183" t="s">
        <v>415</v>
      </c>
      <c r="C94" s="186">
        <v>350</v>
      </c>
      <c r="D94" s="227">
        <v>5</v>
      </c>
      <c r="E94" s="185">
        <v>10</v>
      </c>
      <c r="F94" s="228">
        <f t="shared" si="3"/>
        <v>70</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83" t="s">
        <v>451</v>
      </c>
      <c r="B95" s="183" t="s">
        <v>415</v>
      </c>
      <c r="C95" s="186">
        <v>150</v>
      </c>
      <c r="D95" s="227">
        <v>1</v>
      </c>
      <c r="E95" s="185">
        <v>10</v>
      </c>
      <c r="F95" s="228">
        <f t="shared" si="3"/>
        <v>150</v>
      </c>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83" t="s">
        <v>452</v>
      </c>
      <c r="B96" s="183" t="s">
        <v>415</v>
      </c>
      <c r="C96" s="186">
        <v>120</v>
      </c>
      <c r="D96" s="227">
        <v>1</v>
      </c>
      <c r="E96" s="185">
        <v>10</v>
      </c>
      <c r="F96" s="228">
        <f t="shared" si="3"/>
        <v>120</v>
      </c>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183" t="s">
        <v>453</v>
      </c>
      <c r="B97" s="183" t="s">
        <v>415</v>
      </c>
      <c r="C97" s="186">
        <v>20</v>
      </c>
      <c r="D97" s="227">
        <v>4</v>
      </c>
      <c r="E97" s="185">
        <v>5</v>
      </c>
      <c r="F97" s="228">
        <f t="shared" si="3"/>
        <v>5</v>
      </c>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17"/>
      <c r="B98" s="17"/>
      <c r="C98" s="189"/>
      <c r="D98" s="179"/>
      <c r="E98" s="151"/>
      <c r="F98" s="189"/>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17"/>
      <c r="B99" s="17"/>
      <c r="C99" s="189"/>
      <c r="D99" s="179"/>
      <c r="E99" s="151"/>
      <c r="F99" s="189"/>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17"/>
      <c r="B100" s="17"/>
      <c r="C100" s="189"/>
      <c r="D100" s="179"/>
      <c r="E100" s="151"/>
      <c r="F100" s="189"/>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7"/>
      <c r="B101" s="17"/>
      <c r="C101" s="189"/>
      <c r="D101" s="179"/>
      <c r="E101" s="151"/>
      <c r="F101" s="189"/>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c r="D102" s="179"/>
      <c r="E102" s="151"/>
      <c r="F102" s="189"/>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c r="D103" s="179"/>
      <c r="E103" s="151"/>
      <c r="F103" s="189"/>
      <c r="G103" s="179"/>
      <c r="H103" s="717"/>
      <c r="I103" s="717"/>
      <c r="J103" s="721"/>
      <c r="K103" s="722"/>
      <c r="L103" s="17"/>
      <c r="M103" s="17"/>
      <c r="N103" s="17"/>
      <c r="O103" s="17"/>
      <c r="P103" s="17"/>
      <c r="Q103" s="17"/>
      <c r="R103" s="17"/>
      <c r="S103" s="17"/>
      <c r="T103" s="17"/>
      <c r="U103" s="17"/>
      <c r="V103" s="17"/>
      <c r="W103" s="17"/>
      <c r="X103" s="17"/>
      <c r="Y103" s="17"/>
      <c r="Z103" s="17"/>
      <c r="AA103" s="17"/>
      <c r="AB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6"/>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711"/>
      <c r="C113" s="699"/>
      <c r="D113" s="699"/>
      <c r="E113" s="699"/>
      <c r="F113" s="699"/>
      <c r="G113" s="699"/>
      <c r="H113" s="699"/>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711"/>
      <c r="Q119" s="699"/>
      <c r="R119" s="699"/>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711"/>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711"/>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711"/>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0"/>
    <mergeCell ref="I46:K46"/>
    <mergeCell ref="I47:K50"/>
    <mergeCell ref="K55:M55"/>
    <mergeCell ref="K56:M66"/>
    <mergeCell ref="J69:N69"/>
    <mergeCell ref="O69:P69"/>
    <mergeCell ref="J70:N85"/>
    <mergeCell ref="O70:P85"/>
    <mergeCell ref="J89:K89"/>
    <mergeCell ref="H89:I89"/>
    <mergeCell ref="H90:I103"/>
    <mergeCell ref="J90:K103"/>
    <mergeCell ref="B113:H113"/>
    <mergeCell ref="P113:R113"/>
    <mergeCell ref="P114:R114"/>
    <mergeCell ref="P115:R115"/>
    <mergeCell ref="M122:O122"/>
    <mergeCell ref="M123:O123"/>
    <mergeCell ref="M121:O121"/>
    <mergeCell ref="M124:O124"/>
    <mergeCell ref="M125:O125"/>
    <mergeCell ref="M126:O126"/>
    <mergeCell ref="M127:O127"/>
    <mergeCell ref="M153:O153"/>
    <mergeCell ref="M145:O145"/>
    <mergeCell ref="M146:O146"/>
    <mergeCell ref="M147:O147"/>
    <mergeCell ref="M156:O156"/>
    <mergeCell ref="M148:O148"/>
    <mergeCell ref="M149:O149"/>
    <mergeCell ref="M150:O150"/>
    <mergeCell ref="B153:C153"/>
    <mergeCell ref="B154:C154"/>
    <mergeCell ref="B155:C155"/>
    <mergeCell ref="B156:C156"/>
    <mergeCell ref="M154:O154"/>
    <mergeCell ref="M155:O155"/>
    <mergeCell ref="B160:C160"/>
    <mergeCell ref="B161:C161"/>
    <mergeCell ref="B162:C162"/>
    <mergeCell ref="B163:C163"/>
    <mergeCell ref="B164:C164"/>
    <mergeCell ref="B165:C165"/>
    <mergeCell ref="B166:C166"/>
    <mergeCell ref="B167:C167"/>
    <mergeCell ref="M161:O161"/>
    <mergeCell ref="M162:O162"/>
    <mergeCell ref="M163:O163"/>
    <mergeCell ref="M164:O164"/>
    <mergeCell ref="M165:O165"/>
    <mergeCell ref="M166:O166"/>
    <mergeCell ref="M167:O167"/>
    <mergeCell ref="B157:C157"/>
    <mergeCell ref="M157:O157"/>
    <mergeCell ref="B158:C158"/>
    <mergeCell ref="M158:O158"/>
    <mergeCell ref="B159:C159"/>
    <mergeCell ref="M159:O159"/>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P136:T136"/>
    <mergeCell ref="P137:T150"/>
    <mergeCell ref="P153:T153"/>
    <mergeCell ref="P154:T167"/>
    <mergeCell ref="P116:R116"/>
    <mergeCell ref="P117:R117"/>
    <mergeCell ref="P118:R118"/>
    <mergeCell ref="P119:R119"/>
    <mergeCell ref="P121:T121"/>
    <mergeCell ref="P122:T133"/>
  </mergeCells>
  <conditionalFormatting sqref="I56:I65">
    <cfRule type="containsText" dxfId="95" priority="1" operator="containsText" text="5">
      <formula>NOT(ISERROR(SEARCH(("5"),(I56))))</formula>
    </cfRule>
    <cfRule type="containsText" dxfId="94" priority="2" operator="containsText" text="42">
      <formula>NOT(ISERROR(SEARCH(("42"),(I56))))</formula>
    </cfRule>
    <cfRule type="containsText" dxfId="93" priority="3" operator="containsText" text="Please fill in">
      <formula>NOT(ISERROR(SEARCH(("Please fill in"),(I56))))</formula>
    </cfRule>
  </conditionalFormatting>
  <dataValidations count="4">
    <dataValidation type="list" allowBlank="1" showErrorMessage="1" sqref="B70:B85" xr:uid="{00000000-0002-0000-0600-000000000000}">
      <formula1>Arashi!LocationNames</formula1>
    </dataValidation>
    <dataValidation type="list" allowBlank="1" showErrorMessage="1" sqref="B9" xr:uid="{00000000-0002-0000-0600-000002000000}">
      <formula1>"yes,no"</formula1>
    </dataValidation>
    <dataValidation type="list" allowBlank="1" sqref="G47:G51" xr:uid="{00000000-0002-0000-0600-000003000000}">
      <formula1>"yes,no"</formula1>
    </dataValidation>
    <dataValidation type="list" allowBlank="1" showErrorMessage="1" sqref="D47:D51 H56:H66" xr:uid="{00000000-0002-0000-0600-000004000000}">
      <formula1>Arashi!TypesOfTrainers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600-000001000000}">
          <x14:formula1>
            <xm:f>Constants!$H$6:$H$10</xm:f>
          </x14:formula1>
          <xm:sqref>B56:B66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G1005"/>
  <sheetViews>
    <sheetView workbookViewId="0"/>
  </sheetViews>
  <sheetFormatPr defaultColWidth="12.59765625" defaultRowHeight="15" customHeight="1"/>
  <cols>
    <col min="1" max="1" width="28.59765625" customWidth="1"/>
    <col min="2" max="2" width="28.09765625" customWidth="1"/>
    <col min="3" max="4" width="17.5" customWidth="1"/>
    <col min="5" max="5" width="17.0976562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9" ht="171" customHeight="1">
      <c r="A1" s="754"/>
      <c r="B1" s="690"/>
      <c r="C1" s="691"/>
      <c r="D1" s="17"/>
      <c r="E1" s="755" t="s">
        <v>454</v>
      </c>
      <c r="F1" s="690"/>
      <c r="G1" s="690"/>
      <c r="H1" s="691"/>
      <c r="I1" s="17"/>
      <c r="J1" s="17"/>
      <c r="K1" s="17"/>
      <c r="L1" s="17"/>
      <c r="M1" s="17"/>
      <c r="N1" s="17"/>
      <c r="O1" s="17"/>
      <c r="P1" s="17"/>
      <c r="Q1" s="17"/>
      <c r="R1" s="17"/>
      <c r="S1" s="17"/>
      <c r="T1" s="17"/>
      <c r="U1" s="17"/>
      <c r="V1" s="17"/>
      <c r="W1" s="17"/>
      <c r="X1" s="17"/>
      <c r="Y1" s="17"/>
      <c r="Z1" s="17"/>
      <c r="AA1" s="17"/>
      <c r="AB1" s="17"/>
      <c r="AC1" s="17"/>
      <c r="AD1" s="17"/>
    </row>
    <row r="2" spans="1:59" ht="14.4">
      <c r="A2" s="101" t="s">
        <v>294</v>
      </c>
      <c r="B2" s="526" t="s">
        <v>455</v>
      </c>
      <c r="C2" s="102"/>
      <c r="D2" s="17"/>
      <c r="E2" s="103" t="s">
        <v>456</v>
      </c>
      <c r="F2" s="528" t="s">
        <v>457</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9" ht="14.4">
      <c r="A3" s="534" t="s">
        <v>297</v>
      </c>
      <c r="B3" s="584">
        <v>2</v>
      </c>
      <c r="C3" s="536"/>
      <c r="D3" s="17"/>
      <c r="E3" s="106" t="s">
        <v>298</v>
      </c>
      <c r="F3" s="562">
        <v>45455</v>
      </c>
      <c r="G3" s="539"/>
      <c r="H3" s="540"/>
      <c r="I3" s="17"/>
      <c r="J3" s="17"/>
      <c r="K3" s="17"/>
      <c r="L3" s="17"/>
      <c r="M3" s="17"/>
      <c r="N3" s="17"/>
      <c r="O3" s="17"/>
      <c r="P3" s="17"/>
      <c r="Q3" s="17"/>
      <c r="R3" s="17"/>
      <c r="S3" s="17"/>
      <c r="T3" s="17"/>
      <c r="U3" s="17"/>
      <c r="V3" s="17"/>
      <c r="W3" s="17"/>
      <c r="X3" s="17"/>
      <c r="Y3" s="17"/>
      <c r="Z3" s="17"/>
      <c r="AA3" s="17"/>
      <c r="AB3" s="17"/>
      <c r="AC3" s="17"/>
      <c r="AD3" s="17"/>
    </row>
    <row r="4" spans="1:59" ht="14.4">
      <c r="A4" s="534" t="s">
        <v>300</v>
      </c>
      <c r="B4" s="535"/>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9"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9"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9" ht="14.4">
      <c r="A7" s="544" t="s">
        <v>303</v>
      </c>
      <c r="B7" s="102">
        <v>108</v>
      </c>
      <c r="C7" s="17" t="s">
        <v>458</v>
      </c>
      <c r="D7" s="749"/>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9" ht="14.25" customHeight="1">
      <c r="A8" s="545" t="s">
        <v>305</v>
      </c>
      <c r="B8" s="546">
        <f>M20</f>
        <v>1703</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9"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9" ht="14.4">
      <c r="A10" s="548" t="s">
        <v>310</v>
      </c>
      <c r="B10" s="109">
        <f t="array" ref="B10">SUM(IF(ISBLANK(Arriba!$A$37:$A$46),0,1))</f>
        <v>8</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9" ht="14.4">
      <c r="A11" s="108" t="s">
        <v>459</v>
      </c>
      <c r="B11" s="547">
        <f>SUM(Arriba!$B$37:$B$46)</f>
        <v>120</v>
      </c>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8" t="str">
        <f t="array" ref="AD11:BG11">Arriba!LocationNames</f>
        <v>SC1</v>
      </c>
      <c r="AE11" s="18" t="str">
        <v>SC1 - Half</v>
      </c>
      <c r="AF11" s="18" t="str">
        <v>SC2</v>
      </c>
      <c r="AG11" s="18" t="str">
        <v>SC2 - Half</v>
      </c>
      <c r="AH11" s="18" t="str">
        <v>SC3</v>
      </c>
      <c r="AI11" s="18" t="str">
        <v>SC4</v>
      </c>
      <c r="AJ11" s="18" t="str">
        <v>SC5</v>
      </c>
      <c r="AK11" s="18" t="str">
        <v>SC6</v>
      </c>
      <c r="AL11" s="18" t="str">
        <v>Dojo</v>
      </c>
      <c r="AM11" s="18" t="str">
        <v>Boulder Wall</v>
      </c>
      <c r="AN11" s="18" t="str">
        <v>Climbing Wall</v>
      </c>
      <c r="AO11" s="18" t="str">
        <v>Artificial Hockey field</v>
      </c>
      <c r="AP11" s="18" t="str">
        <v>Artificial Hockey field - Half</v>
      </c>
      <c r="AQ11" s="18" t="str">
        <v>Artificial Soccer field</v>
      </c>
      <c r="AR11" s="18" t="str">
        <v>Artificial Soccer field - Half</v>
      </c>
      <c r="AS11" s="18" t="str">
        <v>Basketball</v>
      </c>
      <c r="AT11" s="18" t="str">
        <v>Bastille field</v>
      </c>
      <c r="AU11" s="18" t="str">
        <v>Beach fields</v>
      </c>
      <c r="AV11" s="18" t="str">
        <v>Shooting range</v>
      </c>
      <c r="AW11" s="18" t="str">
        <v>Multi/Lacrosse field</v>
      </c>
      <c r="AX11" s="18" t="str">
        <v>Multi/Lacrosse field - Half</v>
      </c>
      <c r="AY11" s="18" t="str">
        <v>Bootcamp field</v>
      </c>
      <c r="AZ11" s="18" t="str">
        <v>Multi/Baseball field</v>
      </c>
      <c r="BA11" s="18" t="str">
        <v>Tennis court</v>
      </c>
      <c r="BB11" s="18" t="str">
        <v>Utrack</v>
      </c>
      <c r="BC11" s="23" t="str">
        <v>Verreveld</v>
      </c>
      <c r="BD11" s="23" t="str">
        <v>Wsc</v>
      </c>
      <c r="BE11" s="23" t="str">
        <v>Indoor pool</v>
      </c>
      <c r="BF11" s="23" t="str">
        <v>Outdoor pool</v>
      </c>
      <c r="BG11" s="23" t="str">
        <v>External</v>
      </c>
    </row>
    <row r="12" spans="1:59"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row>
    <row r="13" spans="1:59" ht="14.4">
      <c r="A13" s="549" t="s">
        <v>312</v>
      </c>
      <c r="B13" s="17"/>
      <c r="C13" s="17"/>
      <c r="D13" s="17"/>
      <c r="E13" s="17"/>
      <c r="F13" s="18"/>
      <c r="G13" s="549" t="s">
        <v>313</v>
      </c>
      <c r="H13" s="18"/>
      <c r="I13" s="18"/>
      <c r="J13" s="550" t="s">
        <v>314</v>
      </c>
      <c r="K13" s="18"/>
      <c r="L13" s="550" t="s">
        <v>315</v>
      </c>
      <c r="M13" s="18"/>
      <c r="N13" s="18"/>
      <c r="O13" s="18"/>
      <c r="P13" s="18"/>
      <c r="Q13" s="18"/>
      <c r="R13" s="17"/>
      <c r="S13" s="18"/>
      <c r="T13" s="18"/>
      <c r="U13" s="18"/>
      <c r="V13" s="18"/>
      <c r="W13" s="18"/>
      <c r="X13" s="18"/>
      <c r="Y13" s="18"/>
      <c r="Z13" s="18"/>
      <c r="AA13" s="18"/>
      <c r="AB13" s="18"/>
      <c r="AC13" s="18"/>
      <c r="AD13" s="20">
        <f t="array" ref="AD13:BG13">Constants!A3:AD3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c r="BG13" s="23">
        <v>0</v>
      </c>
    </row>
    <row r="14" spans="1:59"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Arriba!$D$50:$D$54="PT",(Arriba!$F$50:$F$54)/1.5+IF(Arriba!$G$50:$G$54="yes",1)))+SUM(IF(Arriba!$D$50:$D$54="Extern",(Arriba!$F$50:$F$54)/1.5+IF(Arriba!$G$50:$G$54="yes",1)))+SUM(IF(Arriba!$D$50:$D$54="PT-ZZP",(Arriba!$F$50:$F$54)/1.5+IF(Arriba!$G$50:$G$54="yes",1))))*Constants!B10</f>
        <v>1500</v>
      </c>
      <c r="N14" s="18"/>
      <c r="O14" s="18"/>
      <c r="P14" s="18"/>
      <c r="Q14" s="18"/>
      <c r="R14" s="17"/>
      <c r="S14" s="18"/>
      <c r="T14" s="18"/>
      <c r="U14" s="18"/>
      <c r="V14" s="18"/>
      <c r="W14" s="18"/>
      <c r="X14" s="18"/>
      <c r="Y14" s="18"/>
      <c r="Z14" s="18"/>
      <c r="AA14" s="18"/>
      <c r="AB14" s="18"/>
      <c r="AC14" s="18"/>
      <c r="AD14" s="17">
        <f t="shared" ref="AD14:BE14" si="0">SUMIF($B$76:$B$91,AD11,$F$76:$F$91)</f>
        <v>132</v>
      </c>
      <c r="AE14" s="17">
        <f t="shared" si="0"/>
        <v>252</v>
      </c>
      <c r="AF14" s="17">
        <f t="shared" si="0"/>
        <v>0</v>
      </c>
      <c r="AG14" s="17">
        <f t="shared" si="0"/>
        <v>252</v>
      </c>
      <c r="AH14" s="17">
        <f t="shared" si="0"/>
        <v>0</v>
      </c>
      <c r="AI14" s="17">
        <f t="shared" si="0"/>
        <v>378</v>
      </c>
      <c r="AJ14" s="17">
        <f t="shared" si="0"/>
        <v>0</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row>
    <row r="15" spans="1:59" ht="14.4">
      <c r="A15" s="117" t="str">
        <f>Constants!E6</f>
        <v>PT</v>
      </c>
      <c r="B15" s="17">
        <f>SUMIFS(Arriba!$F$59:$F$72,Arriba!$B$59:$B$72, B$14,Arriba!$H$59:$H$72,$A15)*(1+Constants!$B$7)</f>
        <v>151.19999999999999</v>
      </c>
      <c r="C15" s="17">
        <f>SUMIFS(Arriba!$F$59:$F$72,Arriba!$B$59:$B$72, C$14,Arriba!$H$59:$H$72,$A15)</f>
        <v>100</v>
      </c>
      <c r="D15" s="17">
        <f>SUMIFS(Arriba!$F$59:$F$72,Arriba!$B$59:$B$72, D$14,Arriba!$H$59:$H$72,$A15)*(1+Constants!$B$7)</f>
        <v>0</v>
      </c>
      <c r="E15" s="17">
        <f>SUMIFS(Arriba!$F$59:$F$72,Arriba!$B$59:$B$72, E$14,Arriba!$H$59:$H$72,$A15)*(1+Constants!$B$7)</f>
        <v>0</v>
      </c>
      <c r="F15" s="17">
        <f>SUMIFS(Arriba!$F$59:$F$72,Arriba!$B$59:$B$72, F$14,Arriba!$H$59:$H$72,$A15)*(1+Constants!$B$7)</f>
        <v>50.4</v>
      </c>
      <c r="G15" s="117" t="s">
        <v>319</v>
      </c>
      <c r="H15" s="17">
        <f>SUMIF(Arriba!$B$76:$B$92,"&lt;&gt;External",Arriba!$F$76:$F$92)</f>
        <v>1014</v>
      </c>
      <c r="I15" s="118">
        <f>SUMIF(Arriba!$B$76:$B$92,"External",Arriba!$F$76:$F$92)</f>
        <v>0</v>
      </c>
      <c r="J15" s="119">
        <f>SUM(Arriba!$F$99:$F$112)</f>
        <v>203</v>
      </c>
      <c r="K15" s="120">
        <f>IF(OR(ISBLANK(B7),ISBLANK(B9)), "ERROR",MAX(MIN(J15,B7*Constants!B14)-Constants!B13*B7,0)*IF(B9="yes",Constants!B15,IF(B9="no",Constants!B16,0)))</f>
        <v>0</v>
      </c>
      <c r="L15" s="121" t="s">
        <v>257</v>
      </c>
      <c r="M15" s="120">
        <f>E15*Constants!B6+E16*Constants!B8+E21+E20</f>
        <v>0</v>
      </c>
      <c r="N15" s="18"/>
      <c r="O15" s="18"/>
      <c r="P15" s="18"/>
      <c r="Q15" s="18"/>
      <c r="R15" s="17"/>
      <c r="S15" s="18"/>
      <c r="T15" s="18"/>
      <c r="U15" s="18"/>
      <c r="V15" s="18"/>
      <c r="W15" s="18"/>
      <c r="X15" s="18"/>
      <c r="Y15" s="18"/>
      <c r="Z15" s="18"/>
      <c r="AA15" s="18"/>
      <c r="AB15" s="18"/>
      <c r="AC15" s="18"/>
      <c r="AD15" s="20">
        <f t="shared" ref="AD15:BE15" si="1">AD13*AD14</f>
        <v>7920</v>
      </c>
      <c r="AE15" s="20">
        <f t="shared" si="1"/>
        <v>7560</v>
      </c>
      <c r="AF15" s="20">
        <f t="shared" si="1"/>
        <v>0</v>
      </c>
      <c r="AG15" s="20">
        <f t="shared" si="1"/>
        <v>7560</v>
      </c>
      <c r="AH15" s="20">
        <f t="shared" si="1"/>
        <v>0</v>
      </c>
      <c r="AI15" s="20">
        <f t="shared" si="1"/>
        <v>15120</v>
      </c>
      <c r="AJ15" s="20">
        <f t="shared" si="1"/>
        <v>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row>
    <row r="16" spans="1:59" ht="14.4">
      <c r="A16" s="117" t="str">
        <f>Constants!E7</f>
        <v>PT-V</v>
      </c>
      <c r="B16" s="17">
        <f>SUMIFS(Arriba!$F$59:$F$72,Arriba!$B$59:$B$72, B$14,Arriba!$H$59:$H$72,$A16)*(1+Constants!$B$9)</f>
        <v>176.39999999999998</v>
      </c>
      <c r="C16" s="17">
        <f>SUMIFS(Arriba!$F$59:$F$72,Arriba!$B$59:$B$72, C$14,Arriba!$H$59:$H$72,$A16)</f>
        <v>0</v>
      </c>
      <c r="D16" s="17">
        <f>SUMIFS(Arriba!$F$59:$F$72,Arriba!$B$59:$B$72, D$14,Arriba!$H$59:$H$72,$A16)*(1+Constants!$B$9)</f>
        <v>0</v>
      </c>
      <c r="E16" s="17">
        <f>SUMIFS(Arriba!$F$59:$F$72,Arriba!$B$59:$B$72, E$14,Arriba!$H$59:$H$72,$A16)*(1+Constants!$B$9)</f>
        <v>0</v>
      </c>
      <c r="F16" s="17">
        <f>SUMIFS(Arriba!$F$59:$F$72,Arriba!$B$59:$B$72, F$14,Arriba!$H$59:$H$72,$A16)*(1+Constants!$B$9)</f>
        <v>0</v>
      </c>
      <c r="G16" s="117" t="s">
        <v>35</v>
      </c>
      <c r="H16" s="122">
        <f>SUM(AD15:BE15)</f>
        <v>38160</v>
      </c>
      <c r="I16" s="120">
        <f t="array" ref="I16">SUM(IF(Arriba!$B$76:$B$92="External",Arriba!$F$76:$F$92*Arriba!$H$76:$H$92,0))</f>
        <v>0</v>
      </c>
      <c r="J16" s="123"/>
      <c r="K16" s="124"/>
      <c r="L16" s="121" t="s">
        <v>60</v>
      </c>
      <c r="M16" s="120">
        <f>J15-K15</f>
        <v>203</v>
      </c>
      <c r="N16" s="18"/>
      <c r="O16" s="18"/>
      <c r="P16" s="18"/>
      <c r="Q16" s="18"/>
      <c r="R16" s="17"/>
      <c r="S16" s="18"/>
      <c r="T16" s="18"/>
      <c r="U16" s="18"/>
      <c r="V16" s="18"/>
      <c r="W16" s="18"/>
      <c r="X16" s="18"/>
      <c r="Y16" s="18"/>
      <c r="Z16" s="18"/>
      <c r="AA16" s="18"/>
      <c r="AB16" s="18"/>
      <c r="AC16" s="18"/>
      <c r="AD16" s="18"/>
      <c r="AE16" s="18"/>
    </row>
    <row r="17" spans="1:31" ht="14.4">
      <c r="A17" s="117" t="str">
        <f>Constants!E8</f>
        <v>PT-ZZP</v>
      </c>
      <c r="B17" s="17">
        <f>SUMIFS(Arriba!$F$59:$F$72,Arriba!$B$59:$B$72, B$14,Arriba!$H$59:$H$72,$A17)*(1+Constants!$B$7)</f>
        <v>0</v>
      </c>
      <c r="C17" s="17">
        <f>SUMIFS(Arriba!$F$59:$F$72,Arriba!$B$59:$B$72, C$14,Arriba!$H$59:$H$72,$A17)</f>
        <v>0</v>
      </c>
      <c r="D17" s="17">
        <f>SUMIFS(Arriba!$F$59:$F$72,Arriba!$B$59:$B$72, D$14,Arriba!$H$59:$H$72,$A17)*(1+Constants!$B$7)</f>
        <v>0</v>
      </c>
      <c r="E17" s="17">
        <f>SUMIFS(Arriba!$F$59:$F$72,Arriba!$B$59:$B$72, E$14,Arriba!$H$59:$H$72,$A17)*(1+Constants!$B$7)</f>
        <v>0</v>
      </c>
      <c r="F17" s="17">
        <f>SUMIFS(Arriba!$F$59:$F$72,Arriba!$B$59:$B$72, F$14,Arriba!$H$59:$H$72,$A17)*(1+Constants!$B$7)</f>
        <v>0</v>
      </c>
      <c r="G17" s="117"/>
      <c r="H17" s="122"/>
      <c r="I17" s="120"/>
      <c r="J17" s="123"/>
      <c r="K17" s="124"/>
      <c r="L17" s="121"/>
      <c r="M17" s="120"/>
      <c r="N17" s="18"/>
      <c r="O17" s="18"/>
      <c r="P17" s="18"/>
      <c r="Q17" s="18"/>
      <c r="R17" s="17"/>
      <c r="S17" s="18"/>
      <c r="T17" s="18"/>
      <c r="U17" s="18"/>
      <c r="V17" s="18"/>
      <c r="W17" s="18"/>
      <c r="X17" s="18"/>
      <c r="Y17" s="18"/>
      <c r="Z17" s="18"/>
      <c r="AA17" s="18"/>
      <c r="AB17" s="18"/>
      <c r="AC17" s="18"/>
      <c r="AD17" s="18"/>
      <c r="AE17" s="18"/>
    </row>
    <row r="18" spans="1:31" ht="14.4">
      <c r="A18" s="117" t="str">
        <f>Constants!E9</f>
        <v>RT</v>
      </c>
      <c r="B18" s="17">
        <f>SUMIFS(Arriba!$F$59:$F$72,Arriba!$B$59:$B$72, B$14,Arriba!$H$59:$H$72,$A18)</f>
        <v>0</v>
      </c>
      <c r="C18" s="17">
        <f>SUMIFS(Arriba!$F$59:$F$72,Arriba!$B$59:$B$72, C$14,Arriba!$H$59:$H$72,$A18)</f>
        <v>100</v>
      </c>
      <c r="D18" s="17">
        <f>SUMIFS(Arriba!$F$59:$F$72,Arriba!$B$59:$B$72, D$14,Arriba!$H$59:$H$72,$A18)</f>
        <v>0</v>
      </c>
      <c r="E18" s="17">
        <f>SUMIFS(Arriba!$F$59:$F$72,Arriba!$B$59:$B$72, E$14,Arriba!$H$59:$H$72,$A18)</f>
        <v>630</v>
      </c>
      <c r="F18" s="17">
        <f>SUMIFS(Arriba!$F$59:$F$72,Arriba!$B$59:$B$72, F$14,Arriba!$H$59:$H$72,$A18)</f>
        <v>0</v>
      </c>
      <c r="G18" s="117"/>
      <c r="H18" s="122"/>
      <c r="I18" s="120"/>
      <c r="J18" s="123"/>
      <c r="K18" s="124"/>
      <c r="L18" s="121"/>
      <c r="M18" s="120"/>
      <c r="N18" s="18"/>
      <c r="O18" s="18"/>
      <c r="P18" s="18"/>
      <c r="Q18" s="18"/>
      <c r="R18" s="17"/>
      <c r="S18" s="18"/>
      <c r="T18" s="18"/>
      <c r="U18" s="18"/>
      <c r="V18" s="18"/>
      <c r="W18" s="18"/>
      <c r="X18" s="18"/>
      <c r="Y18" s="18"/>
      <c r="Z18" s="18"/>
      <c r="AA18" s="18"/>
      <c r="AB18" s="18"/>
      <c r="AC18" s="18"/>
      <c r="AD18" s="18"/>
      <c r="AE18" s="18"/>
    </row>
    <row r="19" spans="1:31" ht="14.4">
      <c r="A19" s="117" t="str">
        <f>Constants!E10</f>
        <v>Extern</v>
      </c>
      <c r="B19" s="17">
        <f>SUMIFS(Arriba!$F$59:$F$72,Arriba!$B$59:$B$72, B$14,Arriba!$H$59:$H$72,$A19)</f>
        <v>0</v>
      </c>
      <c r="C19" s="17">
        <f>SUMIFS(Arriba!$F$59:$F$72,Arriba!$B$59:$B$72, C$14,Arriba!$H$59:$H$72,$A19)</f>
        <v>0</v>
      </c>
      <c r="D19" s="17">
        <f>SUMIFS(Arriba!$F$59:$F$72,Arriba!$B$59:$B$72, D$14,Arriba!$H$59:$H$72,$A19)</f>
        <v>0</v>
      </c>
      <c r="E19" s="17">
        <f>SUMIFS(Arriba!$F$59:$F$72,Arriba!$B$59:$B$72, E$14,Arriba!$H$59:$H$72,$A19)</f>
        <v>0</v>
      </c>
      <c r="F19" s="17">
        <f>SUMIFS(Arriba!$F$59:$F$72,Arriba!$B$59:$B$72, F$14,Arriba!$H$59:$H$72,$A19)</f>
        <v>0</v>
      </c>
      <c r="G19" s="125"/>
      <c r="H19" s="17"/>
      <c r="I19" s="118"/>
      <c r="J19" s="123"/>
      <c r="K19" s="126"/>
      <c r="L19" s="127"/>
      <c r="M19" s="128"/>
      <c r="N19" s="18"/>
      <c r="O19" s="18"/>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SUM(IF(Arriba!$B$59:$B$72=B$14,IF(Arriba!$H$59:$H$72="PT-ZZP",Arriba!$F$59:$F$72*Arriba!$I$59:$I$72*(1+Constants!$B$7),0),0))</f>
        <v>0</v>
      </c>
      <c r="C20" s="122">
        <f t="array" ref="C20">SUM(IF(Arriba!$B$59:$B$72=C$14,IF(Arriba!$H$59:$H$72="PT-ZZP",Arriba!$F$59:$F$72*Arriba!$I$59:$I$72,0),0))</f>
        <v>0</v>
      </c>
      <c r="D20" s="122">
        <f t="array" ref="D20">SUM(IF(Arriba!$B$59:$B$72=D$14,IF(Arriba!$H$59:$H$72="PT-ZZP",Arriba!$F$59:$F$72*Arriba!$I$59:$I$72*(1+Constants!$B$7),0),0))</f>
        <v>0</v>
      </c>
      <c r="E20" s="122">
        <f t="array" ref="E20">SUM(IF(Arriba!$B$59:$B$72=E$14,IF(Arriba!$H$59:$H$72="PT-ZZP",Arriba!$F$59:$F$72*Arriba!$I$59:$I$72*(1+Constants!$B$7),0),0))</f>
        <v>0</v>
      </c>
      <c r="F20" s="122">
        <f t="array" ref="F20">SUM(IF(Arriba!$B$59:$B$72=F$14,IF(Arriba!$H$59:$H$72="PT-ZZP",Arriba!$F$59:$F$72*Arriba!$I$59:$I$72*(1+Constants!$B$7),0),0))</f>
        <v>0</v>
      </c>
      <c r="G20" s="125"/>
      <c r="H20" s="17"/>
      <c r="I20" s="118"/>
      <c r="J20" s="123"/>
      <c r="K20" s="126"/>
      <c r="L20" s="121" t="s">
        <v>6</v>
      </c>
      <c r="M20" s="120">
        <f>SUM(M14:M19)</f>
        <v>1703</v>
      </c>
      <c r="N20" s="18"/>
      <c r="O20" s="18"/>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SUM(IF(Arriba!$B$59:$B$72=B$14,IF(Arriba!$H$59:$H$72="Extern",Arriba!$F$59:$F$72*Arriba!$I$59:$I$72,0),0))</f>
        <v>0</v>
      </c>
      <c r="C21" s="122">
        <f t="array" ref="C21">SUM(IF(Arriba!$B$59:$B$72=C$14,IF(Arriba!$H$59:$H$72="Extern",Arriba!$F$59:$F$72*Arriba!$I$59:$I$72,0),0))</f>
        <v>0</v>
      </c>
      <c r="D21" s="122">
        <f t="array" ref="D21">SUM(IF(Arriba!$B$59:$B$72=D$14,IF(Arriba!$H$59:$H$72="Extern",Arriba!$F$59:$F$72*Arriba!$I$59:$I$72,0),0))</f>
        <v>0</v>
      </c>
      <c r="E21" s="122">
        <f t="array" ref="E21">SUM(IF(Arriba!$B$59:$B$72=E$14,IF(Arriba!$H$59:$H$72="Extern",Arriba!$F$59:$F$72*Arriba!$I$59:$I$72,0),0))</f>
        <v>0</v>
      </c>
      <c r="F21" s="120">
        <f t="array" ref="F21">SUM(IF(Arriba!$B$59:$B$72=F$14,IF(Arriba!$H$59:$H$72="Extern",Arriba!$F$59:$F$72*Arriba!$I$59:$I$72,0),0))</f>
        <v>0</v>
      </c>
      <c r="G21" s="129"/>
      <c r="H21" s="551"/>
      <c r="I21" s="130"/>
      <c r="J21" s="131"/>
      <c r="K21" s="132"/>
      <c r="L21" s="131"/>
      <c r="M21" s="132"/>
      <c r="N21" s="18"/>
      <c r="O21" s="18"/>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Arriba!$F$59:$F$72,Arriba!$B$59:$B$72,"Mentorship",Arriba!$H$59:$H$72,"PT-V")*Constants!B8+SUMIFS(Arriba!$F$59:$F$72,Arriba!$B$59:$B$72,"Mentorship",Arriba!$H$59:$H$72,"PT")*Constants!B6+SUMPRODUCT(IF(Arriba!$B$59:$B$72="Mentorship",IF(Arriba!$H$59:$H$72="PT-ZZP",Arriba!$F$59:$F$72*Arriba!$I$59:$I$72,0)))</f>
        <v>2100</v>
      </c>
    </row>
    <row r="23" spans="1:31" ht="15" customHeight="1">
      <c r="A23" s="133" t="s">
        <v>321</v>
      </c>
      <c r="B23" s="552"/>
      <c r="C23" s="552"/>
      <c r="D23" s="552"/>
      <c r="E23" s="552">
        <f>SUMIF(Arriba!$B$59:$B$72,"External Trainer Course",Arriba!$I$59:$I$72)</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9"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9"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9"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9"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row>
    <row r="37" spans="1:59" ht="14.25" customHeight="1">
      <c r="A37" s="146" t="s">
        <v>460</v>
      </c>
      <c r="B37" s="85">
        <v>14</v>
      </c>
      <c r="C37" s="150">
        <v>2</v>
      </c>
      <c r="D37" s="150">
        <v>42</v>
      </c>
      <c r="E37" s="229" t="s">
        <v>54</v>
      </c>
      <c r="F37" s="152" t="s">
        <v>461</v>
      </c>
      <c r="G37" s="153"/>
      <c r="H37" s="736" t="s">
        <v>462</v>
      </c>
      <c r="I37" s="699"/>
      <c r="J37" s="737"/>
      <c r="K37" s="17"/>
      <c r="L37" s="17"/>
      <c r="M37" s="17"/>
      <c r="N37" s="17"/>
      <c r="O37" s="17"/>
      <c r="P37" s="17"/>
      <c r="Q37" s="17"/>
      <c r="R37" s="17"/>
      <c r="S37" s="17"/>
      <c r="T37" s="17"/>
      <c r="U37" s="17"/>
      <c r="V37" s="17"/>
      <c r="W37" s="17"/>
      <c r="X37" s="17"/>
      <c r="Y37" s="18"/>
      <c r="Z37" s="17"/>
      <c r="AA37" s="17"/>
    </row>
    <row r="38" spans="1:59" ht="14.25" customHeight="1">
      <c r="A38" s="146" t="s">
        <v>463</v>
      </c>
      <c r="B38" s="85">
        <v>14</v>
      </c>
      <c r="C38" s="150">
        <v>2</v>
      </c>
      <c r="D38" s="150">
        <v>42</v>
      </c>
      <c r="E38" s="229" t="s">
        <v>52</v>
      </c>
      <c r="F38" s="152" t="s">
        <v>464</v>
      </c>
      <c r="G38" s="153"/>
      <c r="H38" s="699"/>
      <c r="I38" s="699"/>
      <c r="J38" s="737"/>
      <c r="K38" s="17"/>
      <c r="L38" s="17"/>
      <c r="M38" s="17"/>
      <c r="N38" s="17"/>
      <c r="O38" s="17"/>
      <c r="P38" s="17"/>
      <c r="Q38" s="17"/>
      <c r="R38" s="17"/>
      <c r="S38" s="17"/>
      <c r="T38" s="17"/>
      <c r="U38" s="17"/>
      <c r="V38" s="17"/>
      <c r="W38" s="17"/>
      <c r="X38" s="17"/>
      <c r="Y38" s="18"/>
      <c r="Z38" s="17"/>
      <c r="AA38" s="17"/>
    </row>
    <row r="39" spans="1:59" ht="14.25" customHeight="1">
      <c r="A39" s="146" t="s">
        <v>465</v>
      </c>
      <c r="B39" s="85">
        <v>14</v>
      </c>
      <c r="C39" s="150">
        <v>2</v>
      </c>
      <c r="D39" s="150">
        <v>42</v>
      </c>
      <c r="E39" s="229" t="s">
        <v>52</v>
      </c>
      <c r="F39" s="152" t="s">
        <v>466</v>
      </c>
      <c r="G39" s="153"/>
      <c r="H39" s="699"/>
      <c r="I39" s="699"/>
      <c r="J39" s="737"/>
      <c r="K39" s="17"/>
      <c r="L39" s="17"/>
      <c r="M39" s="17"/>
      <c r="N39" s="17"/>
      <c r="O39" s="17"/>
      <c r="P39" s="17"/>
      <c r="Q39" s="17"/>
      <c r="R39" s="17"/>
      <c r="S39" s="17"/>
      <c r="T39" s="17"/>
      <c r="U39" s="17"/>
      <c r="V39" s="17"/>
      <c r="W39" s="17"/>
      <c r="X39" s="17"/>
      <c r="Y39" s="18"/>
      <c r="Z39" s="17"/>
      <c r="AA39" s="17"/>
    </row>
    <row r="40" spans="1:59" ht="14.25" customHeight="1">
      <c r="A40" s="146" t="s">
        <v>467</v>
      </c>
      <c r="B40" s="85">
        <v>14</v>
      </c>
      <c r="C40" s="150">
        <v>2</v>
      </c>
      <c r="D40" s="150">
        <v>42</v>
      </c>
      <c r="E40" s="229" t="s">
        <v>52</v>
      </c>
      <c r="F40" s="152" t="s">
        <v>468</v>
      </c>
      <c r="G40" s="153"/>
      <c r="H40" s="699"/>
      <c r="I40" s="699"/>
      <c r="J40" s="737"/>
      <c r="K40" s="17"/>
      <c r="L40" s="17"/>
      <c r="M40" s="17"/>
      <c r="N40" s="17"/>
      <c r="O40" s="17"/>
      <c r="P40" s="17"/>
      <c r="Q40" s="17"/>
      <c r="R40" s="17"/>
      <c r="S40" s="17"/>
      <c r="T40" s="17"/>
      <c r="U40" s="17"/>
      <c r="V40" s="17"/>
      <c r="W40" s="17"/>
      <c r="X40" s="17"/>
      <c r="Y40" s="18"/>
      <c r="Z40" s="17"/>
      <c r="AA40" s="17"/>
    </row>
    <row r="41" spans="1:59" ht="14.25" customHeight="1">
      <c r="A41" s="146" t="s">
        <v>469</v>
      </c>
      <c r="B41" s="85">
        <v>12</v>
      </c>
      <c r="C41" s="150">
        <v>2</v>
      </c>
      <c r="D41" s="150">
        <v>42</v>
      </c>
      <c r="E41" s="229" t="s">
        <v>54</v>
      </c>
      <c r="F41" s="230" t="s">
        <v>461</v>
      </c>
      <c r="G41" s="153"/>
      <c r="H41" s="699"/>
      <c r="I41" s="699"/>
      <c r="J41" s="737"/>
      <c r="K41" s="17"/>
      <c r="L41" s="17"/>
      <c r="M41" s="17"/>
      <c r="N41" s="17"/>
      <c r="O41" s="17"/>
      <c r="P41" s="17"/>
      <c r="Q41" s="17"/>
      <c r="R41" s="17"/>
      <c r="S41" s="17"/>
      <c r="T41" s="17"/>
      <c r="U41" s="17"/>
      <c r="V41" s="17"/>
      <c r="W41" s="17"/>
      <c r="X41" s="17"/>
      <c r="Y41" s="18"/>
      <c r="Z41" s="17"/>
      <c r="AA41" s="17"/>
    </row>
    <row r="42" spans="1:59" ht="14.25" customHeight="1">
      <c r="A42" s="146" t="s">
        <v>470</v>
      </c>
      <c r="B42" s="85">
        <v>12</v>
      </c>
      <c r="C42" s="150">
        <v>2</v>
      </c>
      <c r="D42" s="150">
        <v>42</v>
      </c>
      <c r="E42" s="151" t="s">
        <v>99</v>
      </c>
      <c r="F42" s="152" t="s">
        <v>468</v>
      </c>
      <c r="G42" s="153"/>
      <c r="H42" s="699"/>
      <c r="I42" s="699"/>
      <c r="J42" s="737"/>
      <c r="K42" s="17"/>
      <c r="L42" s="17"/>
      <c r="M42" s="17"/>
      <c r="N42" s="17"/>
      <c r="O42" s="17"/>
      <c r="P42" s="17"/>
      <c r="Q42" s="17"/>
      <c r="R42" s="17"/>
      <c r="S42" s="17"/>
      <c r="T42" s="17"/>
      <c r="U42" s="17"/>
      <c r="V42" s="17"/>
      <c r="W42" s="17"/>
      <c r="X42" s="17"/>
      <c r="Y42" s="18"/>
      <c r="Z42" s="17"/>
      <c r="AA42" s="17"/>
    </row>
    <row r="43" spans="1:59" ht="14.25" customHeight="1">
      <c r="A43" s="17" t="s">
        <v>471</v>
      </c>
      <c r="B43" s="85">
        <v>20</v>
      </c>
      <c r="C43" s="17">
        <v>2</v>
      </c>
      <c r="D43" s="17">
        <v>42</v>
      </c>
      <c r="E43" s="151" t="s">
        <v>52</v>
      </c>
      <c r="F43" s="152" t="s">
        <v>472</v>
      </c>
      <c r="G43" s="153"/>
      <c r="H43" s="699"/>
      <c r="I43" s="699"/>
      <c r="J43" s="737"/>
      <c r="K43" s="17"/>
      <c r="L43" s="17"/>
      <c r="M43" s="17"/>
      <c r="N43" s="17"/>
      <c r="O43" s="17"/>
      <c r="P43" s="17"/>
      <c r="Q43" s="17"/>
      <c r="R43" s="17"/>
      <c r="S43" s="17"/>
      <c r="T43" s="17"/>
      <c r="U43" s="17"/>
      <c r="V43" s="17"/>
      <c r="W43" s="17"/>
      <c r="X43" s="17"/>
      <c r="Y43" s="18"/>
      <c r="Z43" s="17"/>
      <c r="AA43" s="17"/>
    </row>
    <row r="44" spans="1:59" ht="15.75" customHeight="1">
      <c r="A44" s="17" t="s">
        <v>473</v>
      </c>
      <c r="B44" s="85">
        <v>20</v>
      </c>
      <c r="C44" s="17">
        <v>2</v>
      </c>
      <c r="D44" s="17">
        <v>42</v>
      </c>
      <c r="E44" s="151" t="s">
        <v>52</v>
      </c>
      <c r="F44" s="152" t="s">
        <v>472</v>
      </c>
      <c r="G44" s="17"/>
      <c r="H44" s="699"/>
      <c r="I44" s="699"/>
      <c r="J44" s="737"/>
      <c r="K44" s="17"/>
      <c r="L44" s="17"/>
      <c r="M44" s="17"/>
      <c r="N44" s="17"/>
      <c r="O44" s="17"/>
      <c r="P44" s="17"/>
      <c r="Q44" s="17"/>
      <c r="R44" s="17"/>
      <c r="S44" s="17"/>
      <c r="T44" s="17"/>
      <c r="U44" s="17"/>
      <c r="V44" s="17"/>
      <c r="W44" s="17"/>
      <c r="X44" s="17"/>
      <c r="Y44" s="17"/>
      <c r="Z44" s="17"/>
      <c r="AA44" s="17"/>
    </row>
    <row r="45" spans="1:59" ht="15.75" customHeight="1">
      <c r="A45" s="17"/>
      <c r="B45" s="85"/>
      <c r="C45" s="17"/>
      <c r="D45" s="17"/>
      <c r="E45" s="151"/>
      <c r="F45" s="152"/>
      <c r="G45" s="17"/>
      <c r="H45" s="699"/>
      <c r="I45" s="699"/>
      <c r="J45" s="737"/>
      <c r="K45" s="17"/>
      <c r="L45" s="17"/>
      <c r="M45" s="17"/>
      <c r="N45" s="17"/>
      <c r="O45" s="17"/>
      <c r="P45" s="17"/>
      <c r="Q45" s="17"/>
      <c r="R45" s="17"/>
      <c r="S45" s="17"/>
      <c r="T45" s="17"/>
      <c r="U45" s="17"/>
      <c r="V45" s="17"/>
      <c r="W45" s="17"/>
      <c r="X45" s="17"/>
      <c r="Y45" s="17"/>
      <c r="Z45" s="17"/>
      <c r="AA45" s="17"/>
    </row>
    <row r="46" spans="1:59" ht="15.75" customHeight="1">
      <c r="A46" s="554"/>
      <c r="B46" s="555"/>
      <c r="C46" s="556"/>
      <c r="D46" s="557"/>
      <c r="E46" s="151"/>
      <c r="F46" s="558"/>
      <c r="G46" s="554"/>
      <c r="H46" s="738"/>
      <c r="I46" s="738"/>
      <c r="J46" s="739"/>
      <c r="K46" s="17"/>
      <c r="L46" s="17"/>
      <c r="M46" s="17"/>
      <c r="N46" s="17"/>
      <c r="O46" s="17"/>
      <c r="P46" s="17"/>
      <c r="Q46" s="17"/>
      <c r="R46" s="17"/>
      <c r="S46" s="17"/>
      <c r="T46" s="17"/>
      <c r="U46" s="17"/>
      <c r="V46" s="17"/>
      <c r="W46" s="17"/>
      <c r="X46" s="17"/>
      <c r="Y46" s="17"/>
      <c r="Z46" s="17"/>
      <c r="AA46" s="17"/>
    </row>
    <row r="47" spans="1:59" ht="15.75" customHeight="1">
      <c r="A47" s="19"/>
      <c r="B47" s="19"/>
      <c r="C47" s="19"/>
      <c r="D47" s="19"/>
      <c r="E47" s="19"/>
      <c r="F47" s="19"/>
      <c r="G47" s="18"/>
      <c r="H47" s="18"/>
      <c r="I47" s="18"/>
      <c r="J47" s="18"/>
      <c r="K47" s="18"/>
      <c r="L47" s="18"/>
      <c r="M47" s="18"/>
      <c r="N47" s="18"/>
      <c r="O47" s="18"/>
      <c r="P47" s="18"/>
      <c r="Q47" s="17"/>
      <c r="R47" s="18"/>
      <c r="S47" s="18"/>
      <c r="T47" s="18"/>
      <c r="U47" s="18"/>
      <c r="V47" s="18"/>
      <c r="W47" s="18"/>
      <c r="X47" s="18"/>
      <c r="Y47" s="18"/>
      <c r="Z47" s="18"/>
      <c r="AA47" s="18"/>
      <c r="AB47" s="18"/>
      <c r="AC47" s="18"/>
      <c r="AD47" s="18"/>
    </row>
    <row r="48" spans="1:59" ht="15.75" customHeight="1">
      <c r="A48" s="553" t="s">
        <v>344</v>
      </c>
      <c r="B48" s="543"/>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9"/>
      <c r="AC48" s="17"/>
      <c r="AD48" s="17"/>
    </row>
    <row r="49" spans="1:59" ht="15" customHeight="1">
      <c r="A49" s="139" t="s">
        <v>331</v>
      </c>
      <c r="B49" s="140" t="s">
        <v>332</v>
      </c>
      <c r="C49" s="139" t="s">
        <v>345</v>
      </c>
      <c r="D49" s="139" t="s">
        <v>346</v>
      </c>
      <c r="E49" s="139" t="s">
        <v>347</v>
      </c>
      <c r="F49" s="139" t="s">
        <v>348</v>
      </c>
      <c r="G49" s="139" t="s">
        <v>349</v>
      </c>
      <c r="H49" s="141" t="s">
        <v>337</v>
      </c>
      <c r="I49" s="734" t="s">
        <v>338</v>
      </c>
      <c r="J49" s="729"/>
      <c r="K49" s="735"/>
      <c r="L49" s="143"/>
      <c r="M49" s="143"/>
      <c r="N49" s="143"/>
      <c r="O49" s="143"/>
      <c r="P49" s="143"/>
      <c r="Q49" s="143"/>
      <c r="R49" s="143"/>
      <c r="S49" s="143"/>
      <c r="T49" s="143"/>
      <c r="U49" s="143"/>
      <c r="V49" s="140"/>
      <c r="W49" s="140"/>
      <c r="X49" s="140"/>
      <c r="Y49" s="140"/>
      <c r="Z49" s="144"/>
      <c r="AA49" s="140"/>
      <c r="AB49" s="140"/>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row>
    <row r="50" spans="1:59" ht="14.25" customHeight="1">
      <c r="A50" s="146" t="s">
        <v>460</v>
      </c>
      <c r="B50" s="85">
        <v>14</v>
      </c>
      <c r="C50" s="150" t="s">
        <v>474</v>
      </c>
      <c r="D50" s="150" t="s">
        <v>54</v>
      </c>
      <c r="E50" s="85">
        <v>2</v>
      </c>
      <c r="F50" s="152">
        <v>3</v>
      </c>
      <c r="G50" s="17" t="s">
        <v>309</v>
      </c>
      <c r="H50" s="153"/>
      <c r="I50" s="736" t="s">
        <v>475</v>
      </c>
      <c r="J50" s="699"/>
      <c r="K50" s="737"/>
      <c r="L50" s="17"/>
      <c r="M50" s="17"/>
      <c r="N50" s="17"/>
      <c r="O50" s="17"/>
      <c r="P50" s="17"/>
      <c r="Q50" s="17"/>
      <c r="R50" s="17"/>
      <c r="S50" s="17"/>
      <c r="T50" s="17"/>
      <c r="U50" s="17"/>
      <c r="V50" s="17"/>
      <c r="W50" s="17"/>
      <c r="X50" s="17"/>
      <c r="Y50" s="17"/>
      <c r="Z50" s="18"/>
      <c r="AA50" s="17"/>
      <c r="AB50" s="17"/>
    </row>
    <row r="51" spans="1:59" ht="14.25" customHeight="1">
      <c r="A51" s="146" t="s">
        <v>469</v>
      </c>
      <c r="B51" s="85">
        <v>14</v>
      </c>
      <c r="C51" s="150" t="s">
        <v>476</v>
      </c>
      <c r="D51" s="150" t="s">
        <v>99</v>
      </c>
      <c r="E51" s="151">
        <v>2</v>
      </c>
      <c r="F51" s="152">
        <v>3</v>
      </c>
      <c r="G51" s="17" t="s">
        <v>309</v>
      </c>
      <c r="H51" s="153"/>
      <c r="I51" s="699"/>
      <c r="J51" s="699"/>
      <c r="K51" s="737"/>
      <c r="L51" s="17"/>
      <c r="M51" s="17"/>
      <c r="N51" s="17"/>
      <c r="O51" s="17"/>
      <c r="P51" s="17"/>
      <c r="Q51" s="17"/>
      <c r="R51" s="17"/>
      <c r="S51" s="17"/>
      <c r="T51" s="17"/>
      <c r="U51" s="17"/>
      <c r="V51" s="17"/>
      <c r="W51" s="17"/>
      <c r="X51" s="17"/>
      <c r="Y51" s="17"/>
      <c r="Z51" s="18"/>
      <c r="AA51" s="17"/>
      <c r="AB51" s="17"/>
    </row>
    <row r="52" spans="1:59" ht="15.75" customHeight="1">
      <c r="A52" s="17"/>
      <c r="B52" s="85"/>
      <c r="C52" s="17"/>
      <c r="D52" s="150"/>
      <c r="E52" s="151"/>
      <c r="F52" s="152"/>
      <c r="G52" s="157"/>
      <c r="H52" s="17"/>
      <c r="I52" s="699"/>
      <c r="J52" s="699"/>
      <c r="K52" s="737"/>
      <c r="L52" s="17"/>
      <c r="M52" s="17"/>
      <c r="N52" s="17"/>
      <c r="O52" s="17"/>
      <c r="P52" s="17"/>
      <c r="Q52" s="17"/>
      <c r="R52" s="17"/>
      <c r="S52" s="17"/>
      <c r="T52" s="17"/>
      <c r="U52" s="17"/>
      <c r="V52" s="17"/>
      <c r="W52" s="17"/>
      <c r="X52" s="17"/>
      <c r="Y52" s="17"/>
      <c r="Z52" s="17"/>
      <c r="AA52" s="17"/>
      <c r="AB52" s="17"/>
    </row>
    <row r="53" spans="1:59" ht="15.75" customHeight="1">
      <c r="A53" s="17"/>
      <c r="B53" s="85"/>
      <c r="C53" s="17"/>
      <c r="D53" s="150"/>
      <c r="E53" s="151"/>
      <c r="F53" s="152"/>
      <c r="G53" s="157"/>
      <c r="H53" s="17"/>
      <c r="I53" s="699"/>
      <c r="J53" s="699"/>
      <c r="K53" s="737"/>
      <c r="L53" s="17"/>
      <c r="M53" s="17"/>
      <c r="N53" s="17"/>
      <c r="O53" s="17"/>
      <c r="P53" s="17"/>
      <c r="Q53" s="17"/>
      <c r="R53" s="17"/>
      <c r="S53" s="17"/>
      <c r="T53" s="17"/>
      <c r="U53" s="17"/>
      <c r="V53" s="17"/>
      <c r="W53" s="17"/>
      <c r="X53" s="17"/>
      <c r="Y53" s="17"/>
      <c r="Z53" s="17"/>
      <c r="AA53" s="17"/>
      <c r="AB53" s="17"/>
    </row>
    <row r="54" spans="1:59" ht="15.75" customHeight="1">
      <c r="A54" s="554"/>
      <c r="B54" s="555"/>
      <c r="C54" s="556"/>
      <c r="D54" s="150"/>
      <c r="E54" s="558"/>
      <c r="F54" s="558"/>
      <c r="G54" s="158"/>
      <c r="H54" s="554"/>
      <c r="I54" s="738"/>
      <c r="J54" s="738"/>
      <c r="K54" s="739"/>
      <c r="L54" s="17"/>
      <c r="M54" s="17"/>
      <c r="N54" s="17"/>
      <c r="O54" s="17"/>
      <c r="P54" s="17"/>
      <c r="Q54" s="17"/>
      <c r="R54" s="17"/>
      <c r="S54" s="17"/>
      <c r="T54" s="17"/>
      <c r="U54" s="17"/>
      <c r="V54" s="17"/>
      <c r="W54" s="17"/>
      <c r="X54" s="17"/>
      <c r="Y54" s="17"/>
      <c r="Z54" s="17"/>
      <c r="AA54" s="17"/>
      <c r="AB54" s="17"/>
    </row>
    <row r="55" spans="1:59" ht="15.75" customHeight="1">
      <c r="A55" s="16"/>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row>
    <row r="56" spans="1:59" ht="15.75" customHeight="1">
      <c r="A56" s="16"/>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row>
    <row r="57" spans="1:59" ht="15.75" customHeight="1">
      <c r="A57" s="159" t="s">
        <v>357</v>
      </c>
      <c r="B57" s="554"/>
      <c r="C57" s="554"/>
      <c r="D57" s="554"/>
      <c r="E57" s="554"/>
      <c r="F57" s="554"/>
      <c r="G57" s="554"/>
      <c r="H57" s="554"/>
      <c r="I57" s="554"/>
      <c r="J57" s="17"/>
      <c r="K57" s="17"/>
      <c r="L57" s="17"/>
      <c r="M57" s="17"/>
      <c r="N57" s="17"/>
      <c r="O57" s="17"/>
      <c r="P57" s="17"/>
      <c r="Q57" s="17"/>
      <c r="R57" s="17"/>
      <c r="S57" s="17"/>
      <c r="T57" s="17"/>
      <c r="U57" s="17"/>
      <c r="V57" s="17"/>
      <c r="W57" s="17"/>
      <c r="X57" s="17"/>
      <c r="Y57" s="17"/>
      <c r="Z57" s="17"/>
      <c r="AA57" s="17"/>
      <c r="AB57" s="17"/>
      <c r="AC57" s="17"/>
      <c r="AD57" s="17"/>
    </row>
    <row r="58" spans="1:59" ht="15.75" customHeight="1">
      <c r="A58" s="160" t="s">
        <v>358</v>
      </c>
      <c r="B58" s="16" t="s">
        <v>359</v>
      </c>
      <c r="C58" s="16" t="s">
        <v>360</v>
      </c>
      <c r="D58" s="16" t="s">
        <v>361</v>
      </c>
      <c r="E58" s="16" t="s">
        <v>362</v>
      </c>
      <c r="F58" s="16" t="s">
        <v>363</v>
      </c>
      <c r="G58" s="16" t="s">
        <v>364</v>
      </c>
      <c r="H58" s="16" t="s">
        <v>335</v>
      </c>
      <c r="I58" s="16" t="s">
        <v>365</v>
      </c>
      <c r="J58" s="16" t="s">
        <v>366</v>
      </c>
      <c r="K58" s="714" t="s">
        <v>367</v>
      </c>
      <c r="L58" s="729"/>
      <c r="M58" s="730"/>
      <c r="N58" s="16"/>
      <c r="O58" s="17"/>
      <c r="P58" s="17"/>
      <c r="Q58" s="17"/>
      <c r="R58" s="17"/>
      <c r="S58" s="17"/>
      <c r="T58" s="17"/>
      <c r="U58" s="17"/>
      <c r="V58" s="17"/>
      <c r="W58" s="17"/>
      <c r="X58" s="17"/>
      <c r="Y58" s="17"/>
      <c r="Z58" s="17"/>
      <c r="AA58" s="17"/>
      <c r="AB58" s="17"/>
    </row>
    <row r="59" spans="1:59" ht="15.75" customHeight="1">
      <c r="A59" s="162" t="s">
        <v>460</v>
      </c>
      <c r="B59" s="163" t="s">
        <v>97</v>
      </c>
      <c r="C59" s="85">
        <v>42</v>
      </c>
      <c r="D59" s="85">
        <v>2</v>
      </c>
      <c r="E59" s="152">
        <v>3</v>
      </c>
      <c r="F59" s="163">
        <f>Arriba!$E59*Arriba!$C59</f>
        <v>126</v>
      </c>
      <c r="G59" s="231" t="s">
        <v>474</v>
      </c>
      <c r="H59" s="163" t="s">
        <v>54</v>
      </c>
      <c r="I59" s="186" t="str">
        <f t="shared" ref="I59:I62" si="2">IF(H59 = "PT-V","n/a",IF(H59 = "PT","n/a",IF(H59 = "RT","n/a",IF(OR(H59 = "Extern",H59 = "PT-ZZP"), "Please fill in", 0))))</f>
        <v>n/a</v>
      </c>
      <c r="J59" s="17"/>
      <c r="K59" s="723" t="s">
        <v>477</v>
      </c>
      <c r="L59" s="699"/>
      <c r="M59" s="724"/>
      <c r="N59" s="17"/>
      <c r="O59" s="17"/>
      <c r="P59" s="17"/>
      <c r="Q59" s="17"/>
      <c r="R59" s="17"/>
      <c r="S59" s="17"/>
      <c r="T59" s="17"/>
      <c r="U59" s="17"/>
      <c r="V59" s="17"/>
      <c r="W59" s="17"/>
      <c r="X59" s="17"/>
      <c r="Y59" s="17"/>
      <c r="Z59" s="17"/>
      <c r="AA59" s="17"/>
      <c r="AB59" s="17"/>
    </row>
    <row r="60" spans="1:59" ht="15.75" customHeight="1">
      <c r="A60" s="17" t="s">
        <v>460</v>
      </c>
      <c r="B60" s="163" t="s">
        <v>100</v>
      </c>
      <c r="C60" s="85">
        <v>25</v>
      </c>
      <c r="D60" s="85">
        <v>1</v>
      </c>
      <c r="E60" s="152">
        <v>4</v>
      </c>
      <c r="F60" s="163">
        <f>Arriba!$E60*Arriba!$C60</f>
        <v>100</v>
      </c>
      <c r="G60" s="231" t="s">
        <v>474</v>
      </c>
      <c r="H60" s="163" t="s">
        <v>54</v>
      </c>
      <c r="I60" s="186" t="str">
        <f t="shared" si="2"/>
        <v>n/a</v>
      </c>
      <c r="J60" s="17"/>
      <c r="K60" s="725"/>
      <c r="L60" s="699"/>
      <c r="M60" s="724"/>
      <c r="N60" s="17"/>
      <c r="O60" s="17"/>
      <c r="P60" s="17"/>
      <c r="Q60" s="17"/>
      <c r="R60" s="17"/>
      <c r="S60" s="17"/>
      <c r="T60" s="17"/>
      <c r="U60" s="17"/>
      <c r="V60" s="17"/>
      <c r="W60" s="17"/>
      <c r="X60" s="17"/>
      <c r="Y60" s="17"/>
      <c r="Z60" s="17"/>
      <c r="AA60" s="17"/>
      <c r="AB60" s="17"/>
    </row>
    <row r="61" spans="1:59" ht="14.25" customHeight="1">
      <c r="A61" s="162" t="s">
        <v>463</v>
      </c>
      <c r="B61" s="163" t="s">
        <v>105</v>
      </c>
      <c r="C61" s="85">
        <v>42</v>
      </c>
      <c r="D61" s="85">
        <v>2</v>
      </c>
      <c r="E61" s="152">
        <v>3</v>
      </c>
      <c r="F61" s="163">
        <f>Arriba!$E61*Arriba!$C61</f>
        <v>126</v>
      </c>
      <c r="G61" s="163" t="s">
        <v>478</v>
      </c>
      <c r="H61" s="163" t="s">
        <v>52</v>
      </c>
      <c r="I61" s="186" t="str">
        <f t="shared" si="2"/>
        <v>n/a</v>
      </c>
      <c r="J61" s="17"/>
      <c r="K61" s="725"/>
      <c r="L61" s="699"/>
      <c r="M61" s="724"/>
      <c r="N61" s="17"/>
      <c r="O61" s="17"/>
      <c r="P61" s="17"/>
      <c r="Q61" s="17"/>
      <c r="R61" s="17"/>
      <c r="S61" s="17"/>
      <c r="T61" s="17"/>
      <c r="U61" s="17"/>
      <c r="V61" s="17"/>
      <c r="W61" s="17"/>
      <c r="X61" s="17"/>
      <c r="Y61" s="17"/>
      <c r="Z61" s="17"/>
      <c r="AA61" s="17"/>
      <c r="AB61" s="17"/>
    </row>
    <row r="62" spans="1:59" ht="15.75" customHeight="1">
      <c r="A62" s="162" t="s">
        <v>465</v>
      </c>
      <c r="B62" s="163" t="s">
        <v>105</v>
      </c>
      <c r="C62" s="85">
        <v>42</v>
      </c>
      <c r="D62" s="85">
        <v>2</v>
      </c>
      <c r="E62" s="152">
        <v>3</v>
      </c>
      <c r="F62" s="163">
        <f>Arriba!$E62*Arriba!$C62</f>
        <v>126</v>
      </c>
      <c r="G62" s="163" t="s">
        <v>478</v>
      </c>
      <c r="H62" s="163" t="s">
        <v>52</v>
      </c>
      <c r="I62" s="186" t="str">
        <f t="shared" si="2"/>
        <v>n/a</v>
      </c>
      <c r="J62" s="17"/>
      <c r="K62" s="725"/>
      <c r="L62" s="699"/>
      <c r="M62" s="724"/>
      <c r="N62" s="17"/>
      <c r="O62" s="17"/>
      <c r="P62" s="17"/>
      <c r="Q62" s="17"/>
      <c r="R62" s="17"/>
      <c r="S62" s="17"/>
      <c r="T62" s="17"/>
      <c r="U62" s="17"/>
      <c r="V62" s="17"/>
      <c r="W62" s="17"/>
      <c r="X62" s="17"/>
      <c r="Y62" s="17"/>
      <c r="Z62" s="17"/>
      <c r="AA62" s="17"/>
      <c r="AB62" s="17"/>
    </row>
    <row r="63" spans="1:59" ht="15.75" customHeight="1">
      <c r="A63" s="162" t="s">
        <v>467</v>
      </c>
      <c r="B63" s="163" t="s">
        <v>105</v>
      </c>
      <c r="C63" s="85">
        <v>42</v>
      </c>
      <c r="D63" s="85">
        <v>2</v>
      </c>
      <c r="E63" s="152">
        <v>3</v>
      </c>
      <c r="F63" s="163">
        <v>126</v>
      </c>
      <c r="G63" s="163" t="s">
        <v>478</v>
      </c>
      <c r="H63" s="163" t="s">
        <v>52</v>
      </c>
      <c r="I63" s="186" t="s">
        <v>342</v>
      </c>
      <c r="J63" s="17"/>
      <c r="K63" s="725"/>
      <c r="L63" s="699"/>
      <c r="M63" s="724"/>
      <c r="N63" s="17"/>
      <c r="O63" s="17"/>
      <c r="P63" s="17"/>
      <c r="Q63" s="17"/>
      <c r="R63" s="17"/>
      <c r="S63" s="17"/>
      <c r="T63" s="17"/>
      <c r="U63" s="17"/>
      <c r="V63" s="17"/>
      <c r="W63" s="17"/>
      <c r="X63" s="17"/>
      <c r="Y63" s="17"/>
      <c r="Z63" s="17"/>
      <c r="AA63" s="17"/>
      <c r="AB63" s="17"/>
    </row>
    <row r="64" spans="1:59" ht="15.75" customHeight="1">
      <c r="A64" s="162" t="s">
        <v>469</v>
      </c>
      <c r="B64" s="163" t="s">
        <v>97</v>
      </c>
      <c r="C64" s="85">
        <v>42</v>
      </c>
      <c r="D64" s="85">
        <v>2</v>
      </c>
      <c r="E64" s="152">
        <v>3</v>
      </c>
      <c r="F64" s="163">
        <f>Arriba!$E64*Arriba!$C64</f>
        <v>126</v>
      </c>
      <c r="G64" s="163" t="s">
        <v>479</v>
      </c>
      <c r="H64" s="163" t="s">
        <v>99</v>
      </c>
      <c r="I64" s="186" t="str">
        <f t="shared" ref="I64:I69" si="3">IF(H64 = "PT-V","n/a",IF(H64 = "PT","n/a",IF(H64 = "RT","n/a",IF(OR(H64 = "Extern",H64 = "PT-ZZP"), "Please fill in", 0))))</f>
        <v>n/a</v>
      </c>
      <c r="J64" s="17"/>
      <c r="K64" s="725"/>
      <c r="L64" s="699"/>
      <c r="M64" s="724"/>
      <c r="N64" s="17"/>
      <c r="O64" s="17"/>
      <c r="P64" s="17"/>
      <c r="Q64" s="17"/>
      <c r="R64" s="17"/>
      <c r="S64" s="17"/>
      <c r="T64" s="17"/>
      <c r="U64" s="17"/>
      <c r="V64" s="17"/>
      <c r="W64" s="17"/>
      <c r="X64" s="17"/>
      <c r="Y64" s="17"/>
      <c r="Z64" s="17"/>
      <c r="AA64" s="17"/>
      <c r="AB64" s="17"/>
    </row>
    <row r="65" spans="1:30" ht="15.75" customHeight="1">
      <c r="A65" s="17" t="s">
        <v>469</v>
      </c>
      <c r="B65" s="163" t="s">
        <v>100</v>
      </c>
      <c r="C65" s="85">
        <v>25</v>
      </c>
      <c r="D65" s="85">
        <v>1</v>
      </c>
      <c r="E65" s="152">
        <v>4</v>
      </c>
      <c r="F65" s="163">
        <f>Arriba!$E65*Arriba!$C65</f>
        <v>100</v>
      </c>
      <c r="G65" s="163" t="s">
        <v>479</v>
      </c>
      <c r="H65" s="163" t="s">
        <v>52</v>
      </c>
      <c r="I65" s="186" t="str">
        <f t="shared" si="3"/>
        <v>n/a</v>
      </c>
      <c r="J65" s="17"/>
      <c r="K65" s="725"/>
      <c r="L65" s="699"/>
      <c r="M65" s="724"/>
      <c r="N65" s="17"/>
      <c r="O65" s="17"/>
      <c r="P65" s="17"/>
      <c r="Q65" s="17"/>
      <c r="R65" s="17"/>
      <c r="S65" s="17"/>
      <c r="T65" s="17"/>
      <c r="U65" s="17"/>
      <c r="V65" s="17"/>
      <c r="W65" s="17"/>
      <c r="X65" s="17"/>
      <c r="Y65" s="17"/>
      <c r="Z65" s="17"/>
      <c r="AA65" s="17"/>
      <c r="AB65" s="17"/>
    </row>
    <row r="66" spans="1:30" ht="15.75" customHeight="1">
      <c r="A66" s="162" t="s">
        <v>470</v>
      </c>
      <c r="B66" s="163" t="s">
        <v>105</v>
      </c>
      <c r="C66" s="85">
        <v>42</v>
      </c>
      <c r="D66" s="85">
        <v>2</v>
      </c>
      <c r="E66" s="152">
        <v>3</v>
      </c>
      <c r="F66" s="163">
        <f>Arriba!$E66*Arriba!$C66</f>
        <v>126</v>
      </c>
      <c r="G66" s="163" t="s">
        <v>478</v>
      </c>
      <c r="H66" s="163" t="s">
        <v>52</v>
      </c>
      <c r="I66" s="186" t="str">
        <f t="shared" si="3"/>
        <v>n/a</v>
      </c>
      <c r="J66" s="17"/>
      <c r="K66" s="725"/>
      <c r="L66" s="699"/>
      <c r="M66" s="724"/>
      <c r="N66" s="17"/>
      <c r="O66" s="17"/>
      <c r="P66" s="17"/>
      <c r="Q66" s="17"/>
      <c r="R66" s="17"/>
      <c r="S66" s="17"/>
      <c r="T66" s="17"/>
      <c r="U66" s="17"/>
      <c r="V66" s="17"/>
      <c r="W66" s="17"/>
      <c r="X66" s="17"/>
      <c r="Y66" s="17"/>
      <c r="Z66" s="17"/>
      <c r="AA66" s="17"/>
      <c r="AB66" s="17"/>
    </row>
    <row r="67" spans="1:30" ht="15.75" customHeight="1">
      <c r="A67" s="162" t="s">
        <v>480</v>
      </c>
      <c r="B67" s="163" t="s">
        <v>105</v>
      </c>
      <c r="C67" s="85">
        <v>42</v>
      </c>
      <c r="D67" s="85">
        <v>1</v>
      </c>
      <c r="E67" s="152">
        <v>1.5</v>
      </c>
      <c r="F67" s="163">
        <f>Arriba!$E67*Arriba!$C67</f>
        <v>63</v>
      </c>
      <c r="G67" s="163" t="s">
        <v>478</v>
      </c>
      <c r="H67" s="163" t="s">
        <v>52</v>
      </c>
      <c r="I67" s="186" t="str">
        <f t="shared" si="3"/>
        <v>n/a</v>
      </c>
      <c r="J67" s="17"/>
      <c r="K67" s="725"/>
      <c r="L67" s="699"/>
      <c r="M67" s="724"/>
      <c r="N67" s="17"/>
      <c r="O67" s="17"/>
      <c r="P67" s="17"/>
      <c r="Q67" s="17"/>
      <c r="R67" s="17"/>
      <c r="S67" s="17"/>
      <c r="T67" s="17"/>
      <c r="U67" s="17"/>
      <c r="V67" s="17"/>
      <c r="W67" s="17"/>
      <c r="X67" s="17"/>
      <c r="Y67" s="17"/>
      <c r="Z67" s="17"/>
      <c r="AA67" s="17"/>
      <c r="AB67" s="17"/>
    </row>
    <row r="68" spans="1:30" ht="15.75" customHeight="1">
      <c r="A68" s="162" t="s">
        <v>481</v>
      </c>
      <c r="B68" s="163" t="s">
        <v>105</v>
      </c>
      <c r="C68" s="85">
        <v>42</v>
      </c>
      <c r="D68" s="85">
        <v>1</v>
      </c>
      <c r="E68" s="152">
        <v>1.5</v>
      </c>
      <c r="F68" s="163">
        <f>Arriba!$E68*Arriba!$C68</f>
        <v>63</v>
      </c>
      <c r="G68" s="163" t="s">
        <v>478</v>
      </c>
      <c r="H68" s="163" t="s">
        <v>52</v>
      </c>
      <c r="I68" s="186" t="str">
        <f t="shared" si="3"/>
        <v>n/a</v>
      </c>
      <c r="J68" s="17"/>
      <c r="K68" s="725"/>
      <c r="L68" s="699"/>
      <c r="M68" s="724"/>
      <c r="N68" s="17"/>
      <c r="O68" s="17"/>
      <c r="P68" s="17"/>
      <c r="Q68" s="17"/>
      <c r="R68" s="17"/>
      <c r="S68" s="17"/>
      <c r="T68" s="17"/>
      <c r="U68" s="17"/>
      <c r="V68" s="17"/>
      <c r="W68" s="17"/>
      <c r="X68" s="17"/>
      <c r="Y68" s="17"/>
      <c r="Z68" s="17"/>
      <c r="AA68" s="17"/>
      <c r="AB68" s="17"/>
    </row>
    <row r="69" spans="1:30" ht="15.75" customHeight="1">
      <c r="A69" s="17" t="s">
        <v>109</v>
      </c>
      <c r="B69" s="163" t="s">
        <v>109</v>
      </c>
      <c r="C69" s="85">
        <v>42</v>
      </c>
      <c r="D69" s="85">
        <v>1</v>
      </c>
      <c r="E69" s="152">
        <v>1</v>
      </c>
      <c r="F69" s="163">
        <f>Arriba!$E69*Arriba!$C69</f>
        <v>42</v>
      </c>
      <c r="G69" s="231" t="s">
        <v>474</v>
      </c>
      <c r="H69" s="163" t="s">
        <v>54</v>
      </c>
      <c r="I69" s="186" t="str">
        <f t="shared" si="3"/>
        <v>n/a</v>
      </c>
      <c r="J69" s="17"/>
      <c r="K69" s="725"/>
      <c r="L69" s="699"/>
      <c r="M69" s="724"/>
      <c r="N69" s="17"/>
      <c r="O69" s="17"/>
      <c r="P69" s="17"/>
      <c r="Q69" s="17"/>
      <c r="R69" s="17"/>
      <c r="S69" s="17"/>
      <c r="T69" s="17"/>
      <c r="U69" s="17"/>
      <c r="V69" s="17"/>
      <c r="W69" s="17"/>
      <c r="X69" s="17"/>
      <c r="Y69" s="17"/>
      <c r="Z69" s="17"/>
      <c r="AA69" s="17"/>
      <c r="AB69" s="17"/>
    </row>
    <row r="70" spans="1:30" ht="15.75" customHeight="1">
      <c r="A70" s="17"/>
      <c r="B70" s="163"/>
      <c r="C70" s="85"/>
      <c r="D70" s="85"/>
      <c r="E70" s="152"/>
      <c r="F70" s="163">
        <f>Arriba!$E70*Arriba!$C70</f>
        <v>0</v>
      </c>
      <c r="G70" s="17"/>
      <c r="H70" s="163"/>
      <c r="I70" s="186"/>
      <c r="J70" s="17"/>
      <c r="K70" s="725"/>
      <c r="L70" s="699"/>
      <c r="M70" s="724"/>
      <c r="N70" s="17"/>
      <c r="O70" s="17"/>
      <c r="P70" s="17"/>
      <c r="Q70" s="17"/>
      <c r="R70" s="17"/>
      <c r="S70" s="17"/>
      <c r="T70" s="17"/>
      <c r="U70" s="17"/>
      <c r="V70" s="17"/>
      <c r="W70" s="17"/>
      <c r="X70" s="17"/>
      <c r="Y70" s="17"/>
      <c r="Z70" s="17"/>
      <c r="AA70" s="17"/>
      <c r="AB70" s="17"/>
    </row>
    <row r="71" spans="1:30" ht="15.75" customHeight="1">
      <c r="A71" s="17"/>
      <c r="B71" s="163"/>
      <c r="C71" s="85"/>
      <c r="D71" s="85"/>
      <c r="E71" s="152"/>
      <c r="F71" s="163">
        <f>Arriba!$E71*Arriba!$C71</f>
        <v>0</v>
      </c>
      <c r="G71" s="17"/>
      <c r="H71" s="163"/>
      <c r="I71" s="186"/>
      <c r="J71" s="17"/>
      <c r="K71" s="725"/>
      <c r="L71" s="699"/>
      <c r="M71" s="724"/>
      <c r="N71" s="17"/>
      <c r="O71" s="17"/>
      <c r="P71" s="17"/>
      <c r="Q71" s="17"/>
      <c r="R71" s="17"/>
      <c r="S71" s="17"/>
      <c r="T71" s="17"/>
      <c r="U71" s="17"/>
      <c r="V71" s="17"/>
      <c r="W71" s="17"/>
      <c r="X71" s="17"/>
      <c r="Y71" s="17"/>
      <c r="Z71" s="17"/>
      <c r="AA71" s="17"/>
      <c r="AB71" s="17"/>
    </row>
    <row r="72" spans="1:30" ht="15.75" customHeight="1">
      <c r="A72" s="167"/>
      <c r="B72" s="163"/>
      <c r="C72" s="556"/>
      <c r="D72" s="557"/>
      <c r="E72" s="558"/>
      <c r="F72" s="163">
        <f>Arriba!$E72*Arriba!$C72</f>
        <v>0</v>
      </c>
      <c r="G72" s="158"/>
      <c r="H72" s="163"/>
      <c r="I72" s="232"/>
      <c r="J72" s="554"/>
      <c r="K72" s="726"/>
      <c r="L72" s="717"/>
      <c r="M72" s="727"/>
      <c r="N72" s="17"/>
      <c r="O72" s="17"/>
      <c r="P72" s="17"/>
      <c r="Q72" s="17"/>
      <c r="R72" s="17"/>
      <c r="S72" s="17"/>
      <c r="T72" s="17"/>
      <c r="U72" s="17"/>
      <c r="V72" s="17"/>
      <c r="W72" s="17"/>
      <c r="X72" s="17"/>
      <c r="Y72" s="17"/>
      <c r="Z72" s="17"/>
      <c r="AA72" s="17"/>
      <c r="AB72" s="17"/>
    </row>
    <row r="73" spans="1:30"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row>
    <row r="74" spans="1:30" ht="15.75" customHeight="1">
      <c r="A74" s="560" t="s">
        <v>382</v>
      </c>
      <c r="B74" s="17"/>
      <c r="C74" s="17"/>
      <c r="D74" s="17"/>
      <c r="E74" s="17"/>
      <c r="F74" s="17"/>
      <c r="G74" s="17"/>
      <c r="H74" s="17"/>
      <c r="I74" s="169"/>
      <c r="J74" s="169"/>
      <c r="K74" s="169"/>
      <c r="L74" s="169"/>
      <c r="M74" s="17"/>
      <c r="N74" s="17"/>
      <c r="O74" s="17"/>
      <c r="P74" s="17"/>
      <c r="Q74" s="17"/>
      <c r="R74" s="17"/>
      <c r="S74" s="17"/>
      <c r="T74" s="17"/>
      <c r="U74" s="17"/>
      <c r="V74" s="17"/>
      <c r="W74" s="17"/>
      <c r="X74" s="17"/>
      <c r="Y74" s="17"/>
      <c r="Z74" s="17"/>
      <c r="AA74" s="17"/>
      <c r="AB74" s="17"/>
      <c r="AC74" s="17"/>
      <c r="AD74" s="17"/>
    </row>
    <row r="75" spans="1:30" ht="15.75" customHeight="1">
      <c r="A75" s="170" t="s">
        <v>358</v>
      </c>
      <c r="B75" s="161" t="s">
        <v>383</v>
      </c>
      <c r="C75" s="161" t="s">
        <v>384</v>
      </c>
      <c r="D75" s="161" t="s">
        <v>385</v>
      </c>
      <c r="E75" s="161" t="s">
        <v>386</v>
      </c>
      <c r="F75" s="161" t="s">
        <v>387</v>
      </c>
      <c r="G75" s="161" t="s">
        <v>388</v>
      </c>
      <c r="H75" s="161" t="s">
        <v>365</v>
      </c>
      <c r="I75" s="16" t="s">
        <v>389</v>
      </c>
      <c r="J75" s="728" t="s">
        <v>390</v>
      </c>
      <c r="K75" s="729"/>
      <c r="L75" s="729"/>
      <c r="M75" s="729"/>
      <c r="N75" s="730"/>
      <c r="O75" s="712" t="s">
        <v>322</v>
      </c>
      <c r="P75" s="713"/>
      <c r="Q75" s="17"/>
      <c r="R75" s="17"/>
      <c r="S75" s="17"/>
      <c r="T75" s="17"/>
      <c r="U75" s="17"/>
      <c r="V75" s="17"/>
      <c r="W75" s="17"/>
      <c r="X75" s="17"/>
      <c r="Y75" s="17"/>
      <c r="Z75" s="17"/>
      <c r="AA75" s="17"/>
    </row>
    <row r="76" spans="1:30" ht="15.75" customHeight="1">
      <c r="A76" s="162" t="s">
        <v>460</v>
      </c>
      <c r="B76" s="17" t="s">
        <v>64</v>
      </c>
      <c r="C76" s="85" t="s">
        <v>482</v>
      </c>
      <c r="D76" s="152">
        <v>1.5</v>
      </c>
      <c r="E76" s="151">
        <v>42</v>
      </c>
      <c r="F76" s="180">
        <f>Arriba!$D76*Arriba!$E76</f>
        <v>63</v>
      </c>
      <c r="G76" s="151">
        <v>0.5</v>
      </c>
      <c r="H76" s="179" t="str">
        <f>IF(Arriba!$B76= "","-",IF(Arriba!$B76= "External","Specify location tariff", "Campus buy-off"))</f>
        <v>Campus buy-off</v>
      </c>
      <c r="I76" s="179"/>
      <c r="J76" s="731" t="s">
        <v>483</v>
      </c>
      <c r="K76" s="699"/>
      <c r="L76" s="699"/>
      <c r="M76" s="699"/>
      <c r="N76" s="724"/>
      <c r="O76" s="732" t="s">
        <v>395</v>
      </c>
      <c r="P76" s="733"/>
      <c r="Q76" s="17"/>
      <c r="R76" s="17"/>
      <c r="S76" s="17"/>
      <c r="T76" s="17"/>
      <c r="U76" s="17"/>
      <c r="V76" s="17"/>
      <c r="W76" s="17"/>
      <c r="X76" s="17"/>
      <c r="Y76" s="17"/>
      <c r="Z76" s="17"/>
      <c r="AA76" s="17"/>
    </row>
    <row r="77" spans="1:30" ht="15.75" customHeight="1">
      <c r="A77" s="17" t="s">
        <v>460</v>
      </c>
      <c r="B77" s="17" t="s">
        <v>64</v>
      </c>
      <c r="C77" s="85" t="s">
        <v>484</v>
      </c>
      <c r="D77" s="152">
        <v>1.5</v>
      </c>
      <c r="E77" s="151">
        <v>42</v>
      </c>
      <c r="F77" s="180">
        <f>Arriba!$D77*Arriba!$E77</f>
        <v>63</v>
      </c>
      <c r="G77" s="151">
        <v>2</v>
      </c>
      <c r="H77" s="179" t="str">
        <f>IF(Arriba!$B77= "","-",IF(Arriba!$B77= "External","Specify location tariff", "Campus buy-off"))</f>
        <v>Campus buy-off</v>
      </c>
      <c r="I77" s="179"/>
      <c r="J77" s="725"/>
      <c r="K77" s="699"/>
      <c r="L77" s="699"/>
      <c r="M77" s="699"/>
      <c r="N77" s="724"/>
      <c r="O77" s="725"/>
      <c r="P77" s="699"/>
      <c r="Q77" s="17"/>
      <c r="R77" s="17"/>
      <c r="S77" s="17"/>
      <c r="T77" s="17"/>
      <c r="U77" s="17"/>
      <c r="V77" s="17"/>
      <c r="W77" s="17"/>
      <c r="X77" s="17"/>
      <c r="Y77" s="17"/>
      <c r="Z77" s="17"/>
      <c r="AA77" s="17"/>
    </row>
    <row r="78" spans="1:30" ht="15.75" customHeight="1">
      <c r="A78" s="17" t="s">
        <v>463</v>
      </c>
      <c r="B78" s="17" t="s">
        <v>64</v>
      </c>
      <c r="C78" s="85" t="s">
        <v>482</v>
      </c>
      <c r="D78" s="152">
        <v>1.5</v>
      </c>
      <c r="E78" s="151">
        <v>42</v>
      </c>
      <c r="F78" s="180">
        <f>Arriba!$D78*Arriba!$E78</f>
        <v>63</v>
      </c>
      <c r="G78" s="151">
        <v>3</v>
      </c>
      <c r="H78" s="179" t="str">
        <f>IF(Arriba!$B78= "","-",IF(Arriba!$B78= "External","Specify location tariff", "Campus buy-off"))</f>
        <v>Campus buy-off</v>
      </c>
      <c r="I78" s="179"/>
      <c r="J78" s="725"/>
      <c r="K78" s="699"/>
      <c r="L78" s="699"/>
      <c r="M78" s="699"/>
      <c r="N78" s="724"/>
      <c r="O78" s="725"/>
      <c r="P78" s="699"/>
      <c r="Q78" s="17"/>
      <c r="R78" s="17"/>
      <c r="S78" s="17"/>
      <c r="T78" s="17"/>
      <c r="U78" s="17"/>
      <c r="V78" s="17"/>
      <c r="W78" s="17"/>
      <c r="X78" s="17"/>
      <c r="Y78" s="17"/>
      <c r="Z78" s="17"/>
      <c r="AA78" s="17"/>
    </row>
    <row r="79" spans="1:30" ht="15.75" customHeight="1">
      <c r="A79" s="162" t="s">
        <v>463</v>
      </c>
      <c r="B79" s="17" t="s">
        <v>64</v>
      </c>
      <c r="C79" s="85" t="s">
        <v>484</v>
      </c>
      <c r="D79" s="152">
        <v>1.5</v>
      </c>
      <c r="E79" s="151">
        <v>42</v>
      </c>
      <c r="F79" s="180">
        <f>Arriba!$D79*Arriba!$E79</f>
        <v>63</v>
      </c>
      <c r="G79" s="151">
        <v>4</v>
      </c>
      <c r="H79" s="179" t="str">
        <f>IF(Arriba!$B79= "","-",IF(Arriba!$B79= "External","Specify location tariff", "Campus buy-off"))</f>
        <v>Campus buy-off</v>
      </c>
      <c r="I79" s="179"/>
      <c r="J79" s="725"/>
      <c r="K79" s="699"/>
      <c r="L79" s="699"/>
      <c r="M79" s="699"/>
      <c r="N79" s="724"/>
      <c r="O79" s="725"/>
      <c r="P79" s="699"/>
      <c r="Q79" s="17"/>
      <c r="R79" s="17"/>
      <c r="S79" s="17"/>
      <c r="T79" s="17"/>
      <c r="U79" s="17"/>
      <c r="V79" s="17"/>
      <c r="W79" s="17"/>
      <c r="X79" s="17"/>
      <c r="Y79" s="17"/>
      <c r="Z79" s="17"/>
      <c r="AA79" s="17"/>
    </row>
    <row r="80" spans="1:30" ht="15.75" customHeight="1">
      <c r="A80" s="17" t="s">
        <v>465</v>
      </c>
      <c r="B80" s="17" t="s">
        <v>68</v>
      </c>
      <c r="C80" s="85" t="s">
        <v>485</v>
      </c>
      <c r="D80" s="152">
        <v>1.5</v>
      </c>
      <c r="E80" s="151">
        <v>42</v>
      </c>
      <c r="F80" s="180">
        <f>Arriba!$D80*Arriba!$E80</f>
        <v>63</v>
      </c>
      <c r="G80" s="151">
        <v>3</v>
      </c>
      <c r="H80" s="179" t="str">
        <f>IF(Arriba!$B80= "","-",IF(Arriba!$B80= "External","Specify location tariff", "Campus buy-off"))</f>
        <v>Campus buy-off</v>
      </c>
      <c r="I80" s="179"/>
      <c r="J80" s="725"/>
      <c r="K80" s="699"/>
      <c r="L80" s="699"/>
      <c r="M80" s="699"/>
      <c r="N80" s="724"/>
      <c r="O80" s="725"/>
      <c r="P80" s="699"/>
      <c r="Q80" s="17"/>
      <c r="R80" s="17"/>
      <c r="S80" s="17"/>
      <c r="T80" s="17"/>
      <c r="U80" s="17"/>
      <c r="V80" s="17"/>
      <c r="W80" s="17"/>
      <c r="X80" s="17"/>
      <c r="Y80" s="17"/>
      <c r="Z80" s="17"/>
      <c r="AA80" s="17"/>
    </row>
    <row r="81" spans="1:30" ht="15.75" customHeight="1">
      <c r="A81" s="162" t="s">
        <v>465</v>
      </c>
      <c r="B81" s="17" t="s">
        <v>68</v>
      </c>
      <c r="C81" s="85" t="s">
        <v>486</v>
      </c>
      <c r="D81" s="152">
        <v>1.5</v>
      </c>
      <c r="E81" s="151">
        <v>42</v>
      </c>
      <c r="F81" s="180">
        <f>Arriba!$D81*Arriba!$E81</f>
        <v>63</v>
      </c>
      <c r="G81" s="151">
        <v>4</v>
      </c>
      <c r="H81" s="179" t="str">
        <f>IF(Arriba!$B81= "","-",IF(Arriba!$B81= "External","Specify location tariff", "Campus buy-off"))</f>
        <v>Campus buy-off</v>
      </c>
      <c r="I81" s="179"/>
      <c r="J81" s="725"/>
      <c r="K81" s="699"/>
      <c r="L81" s="699"/>
      <c r="M81" s="699"/>
      <c r="N81" s="724"/>
      <c r="O81" s="725"/>
      <c r="P81" s="699"/>
      <c r="Q81" s="17"/>
      <c r="R81" s="17"/>
      <c r="S81" s="17"/>
      <c r="T81" s="17"/>
      <c r="U81" s="17"/>
      <c r="V81" s="17"/>
      <c r="W81" s="17"/>
      <c r="X81" s="17"/>
      <c r="Y81" s="17"/>
      <c r="Z81" s="17"/>
      <c r="AA81" s="17"/>
    </row>
    <row r="82" spans="1:30" ht="15.75" customHeight="1">
      <c r="A82" s="163" t="s">
        <v>467</v>
      </c>
      <c r="B82" s="17"/>
      <c r="C82" s="85"/>
      <c r="D82" s="152"/>
      <c r="E82" s="151"/>
      <c r="F82" s="180"/>
      <c r="G82" s="151"/>
      <c r="H82" s="179"/>
      <c r="I82" s="179"/>
      <c r="J82" s="725"/>
      <c r="K82" s="699"/>
      <c r="L82" s="699"/>
      <c r="M82" s="699"/>
      <c r="N82" s="724"/>
      <c r="O82" s="725"/>
      <c r="P82" s="699"/>
      <c r="Q82" s="17"/>
      <c r="R82" s="17"/>
      <c r="S82" s="17"/>
      <c r="T82" s="17"/>
      <c r="U82" s="17"/>
      <c r="V82" s="17"/>
      <c r="W82" s="17"/>
      <c r="X82" s="17"/>
      <c r="Y82" s="17"/>
      <c r="Z82" s="17"/>
      <c r="AA82" s="17"/>
    </row>
    <row r="83" spans="1:30" ht="15.75" customHeight="1">
      <c r="A83" s="17" t="s">
        <v>469</v>
      </c>
      <c r="B83" s="17" t="s">
        <v>66</v>
      </c>
      <c r="C83" s="85" t="s">
        <v>485</v>
      </c>
      <c r="D83" s="152">
        <v>1.5</v>
      </c>
      <c r="E83" s="151">
        <v>42</v>
      </c>
      <c r="F83" s="180">
        <f>Arriba!$D83*Arriba!$E83</f>
        <v>63</v>
      </c>
      <c r="G83" s="151">
        <v>1</v>
      </c>
      <c r="H83" s="179" t="str">
        <f>IF(Arriba!$B83= "","-",IF(Arriba!$B83= "External","Specify location tariff", "Campus buy-off"))</f>
        <v>Campus buy-off</v>
      </c>
      <c r="I83" s="179"/>
      <c r="J83" s="725"/>
      <c r="K83" s="699"/>
      <c r="L83" s="699"/>
      <c r="M83" s="699"/>
      <c r="N83" s="724"/>
      <c r="O83" s="725"/>
      <c r="P83" s="699"/>
      <c r="Q83" s="17"/>
      <c r="R83" s="17"/>
      <c r="S83" s="17"/>
      <c r="T83" s="17"/>
      <c r="U83" s="17"/>
      <c r="V83" s="17"/>
      <c r="W83" s="17"/>
      <c r="X83" s="17"/>
      <c r="Y83" s="17"/>
      <c r="Z83" s="17"/>
      <c r="AA83" s="17"/>
    </row>
    <row r="84" spans="1:30" ht="15.75" customHeight="1">
      <c r="A84" s="162" t="s">
        <v>469</v>
      </c>
      <c r="B84" s="17" t="s">
        <v>66</v>
      </c>
      <c r="C84" s="85" t="s">
        <v>486</v>
      </c>
      <c r="D84" s="152">
        <v>1.5</v>
      </c>
      <c r="E84" s="151">
        <v>42</v>
      </c>
      <c r="F84" s="180">
        <f>Arriba!$D84*Arriba!$E84</f>
        <v>63</v>
      </c>
      <c r="G84" s="151">
        <v>2</v>
      </c>
      <c r="H84" s="179" t="str">
        <f>IF(Arriba!$B84= "","-",IF(Arriba!$B84= "External","Specify location tariff", "Campus buy-off"))</f>
        <v>Campus buy-off</v>
      </c>
      <c r="I84" s="179"/>
      <c r="J84" s="725"/>
      <c r="K84" s="699"/>
      <c r="L84" s="699"/>
      <c r="M84" s="699"/>
      <c r="N84" s="724"/>
      <c r="O84" s="725"/>
      <c r="P84" s="699"/>
      <c r="Q84" s="17"/>
      <c r="R84" s="17"/>
      <c r="S84" s="17"/>
      <c r="T84" s="17"/>
      <c r="U84" s="17"/>
      <c r="V84" s="17"/>
      <c r="W84" s="17"/>
      <c r="X84" s="17"/>
      <c r="Y84" s="17"/>
      <c r="Z84" s="17"/>
      <c r="AA84" s="17"/>
    </row>
    <row r="85" spans="1:30" ht="15.75" customHeight="1">
      <c r="A85" s="17" t="s">
        <v>470</v>
      </c>
      <c r="B85" s="17" t="s">
        <v>66</v>
      </c>
      <c r="C85" s="85" t="s">
        <v>485</v>
      </c>
      <c r="D85" s="152">
        <v>1.5</v>
      </c>
      <c r="E85" s="151">
        <v>42</v>
      </c>
      <c r="F85" s="180">
        <f>Arriba!$D85*Arriba!$E85</f>
        <v>63</v>
      </c>
      <c r="G85" s="151">
        <v>3</v>
      </c>
      <c r="H85" s="179" t="str">
        <f>IF(Arriba!$B85= "","-",IF(Arriba!$B85= "External","Specify location tariff", "Campus buy-off"))</f>
        <v>Campus buy-off</v>
      </c>
      <c r="I85" s="179"/>
      <c r="J85" s="725"/>
      <c r="K85" s="699"/>
      <c r="L85" s="699"/>
      <c r="M85" s="699"/>
      <c r="N85" s="724"/>
      <c r="O85" s="725"/>
      <c r="P85" s="699"/>
      <c r="Q85" s="17"/>
      <c r="R85" s="17"/>
      <c r="S85" s="17"/>
      <c r="T85" s="17"/>
      <c r="U85" s="17"/>
      <c r="V85" s="17"/>
      <c r="W85" s="17"/>
      <c r="X85" s="17"/>
      <c r="Y85" s="17"/>
      <c r="Z85" s="17"/>
      <c r="AA85" s="17"/>
    </row>
    <row r="86" spans="1:30" ht="15.75" customHeight="1">
      <c r="A86" s="17" t="s">
        <v>470</v>
      </c>
      <c r="B86" s="17" t="s">
        <v>66</v>
      </c>
      <c r="C86" s="85" t="s">
        <v>486</v>
      </c>
      <c r="D86" s="152">
        <v>1.5</v>
      </c>
      <c r="E86" s="151">
        <v>42</v>
      </c>
      <c r="F86" s="180">
        <f>Arriba!$D86*Arriba!$E86</f>
        <v>63</v>
      </c>
      <c r="G86" s="151">
        <v>4</v>
      </c>
      <c r="H86" s="179" t="str">
        <f>IF(Arriba!$B86= "","-",IF(Arriba!$B86= "External","Specify location tariff", "Campus buy-off"))</f>
        <v>Campus buy-off</v>
      </c>
      <c r="I86" s="179"/>
      <c r="J86" s="725"/>
      <c r="K86" s="699"/>
      <c r="L86" s="699"/>
      <c r="M86" s="699"/>
      <c r="N86" s="724"/>
      <c r="O86" s="725"/>
      <c r="P86" s="699"/>
      <c r="Q86" s="17"/>
      <c r="R86" s="17"/>
      <c r="S86" s="17"/>
      <c r="T86" s="17"/>
      <c r="U86" s="17"/>
      <c r="V86" s="17"/>
      <c r="W86" s="17"/>
      <c r="X86" s="17"/>
      <c r="Y86" s="17"/>
      <c r="Z86" s="17"/>
      <c r="AA86" s="17"/>
    </row>
    <row r="87" spans="1:30" ht="15.75" customHeight="1">
      <c r="A87" s="17" t="s">
        <v>480</v>
      </c>
      <c r="B87" s="17" t="s">
        <v>68</v>
      </c>
      <c r="C87" s="85" t="s">
        <v>485</v>
      </c>
      <c r="D87" s="152">
        <v>1.5</v>
      </c>
      <c r="E87" s="151">
        <v>42</v>
      </c>
      <c r="F87" s="180">
        <f>Arriba!$D87*Arriba!$E87</f>
        <v>63</v>
      </c>
      <c r="G87" s="151">
        <v>3</v>
      </c>
      <c r="H87" s="179" t="str">
        <f>IF(Arriba!$B87= "","-",IF(Arriba!$B87= "External","Specify location tariff", "Campus buy-off"))</f>
        <v>Campus buy-off</v>
      </c>
      <c r="I87" s="179"/>
      <c r="J87" s="725"/>
      <c r="K87" s="699"/>
      <c r="L87" s="699"/>
      <c r="M87" s="699"/>
      <c r="N87" s="724"/>
      <c r="O87" s="725"/>
      <c r="P87" s="699"/>
      <c r="Q87" s="17"/>
      <c r="R87" s="17"/>
      <c r="S87" s="17"/>
      <c r="T87" s="17"/>
      <c r="U87" s="17"/>
      <c r="V87" s="17"/>
      <c r="W87" s="17"/>
      <c r="X87" s="17"/>
      <c r="Y87" s="17"/>
      <c r="Z87" s="17"/>
      <c r="AA87" s="17"/>
    </row>
    <row r="88" spans="1:30" ht="15.75" customHeight="1">
      <c r="A88" s="17" t="s">
        <v>480</v>
      </c>
      <c r="B88" s="17" t="s">
        <v>68</v>
      </c>
      <c r="C88" s="85" t="s">
        <v>486</v>
      </c>
      <c r="D88" s="152">
        <v>1.5</v>
      </c>
      <c r="E88" s="151">
        <v>42</v>
      </c>
      <c r="F88" s="180">
        <f>Arriba!$D88*Arriba!$E88</f>
        <v>63</v>
      </c>
      <c r="G88" s="151">
        <v>4</v>
      </c>
      <c r="H88" s="179" t="str">
        <f>IF(Arriba!$B88= "","-",IF(Arriba!$B88= "External","Specify location tariff", "Campus buy-off"))</f>
        <v>Campus buy-off</v>
      </c>
      <c r="I88" s="179"/>
      <c r="J88" s="725"/>
      <c r="K88" s="699"/>
      <c r="L88" s="699"/>
      <c r="M88" s="699"/>
      <c r="N88" s="724"/>
      <c r="O88" s="725"/>
      <c r="P88" s="699"/>
      <c r="Q88" s="17"/>
      <c r="R88" s="17"/>
      <c r="S88" s="17"/>
      <c r="T88" s="17"/>
      <c r="U88" s="17"/>
      <c r="V88" s="17"/>
      <c r="W88" s="17"/>
      <c r="X88" s="17"/>
      <c r="Y88" s="17"/>
      <c r="Z88" s="17"/>
      <c r="AA88" s="17"/>
    </row>
    <row r="89" spans="1:30" ht="15.75" customHeight="1">
      <c r="A89" s="17" t="s">
        <v>481</v>
      </c>
      <c r="B89" s="17" t="s">
        <v>68</v>
      </c>
      <c r="C89" s="85" t="s">
        <v>482</v>
      </c>
      <c r="D89" s="152">
        <v>1.5</v>
      </c>
      <c r="E89" s="151">
        <v>42</v>
      </c>
      <c r="F89" s="180">
        <f>Arriba!$D89*Arriba!$E89</f>
        <v>63</v>
      </c>
      <c r="G89" s="151">
        <v>3</v>
      </c>
      <c r="H89" s="179" t="str">
        <f>IF(Arriba!$B89= "","-",IF(Arriba!$B89= "External","Specify location tariff", "Campus buy-off"))</f>
        <v>Campus buy-off</v>
      </c>
      <c r="I89" s="179"/>
      <c r="J89" s="725"/>
      <c r="K89" s="699"/>
      <c r="L89" s="699"/>
      <c r="M89" s="699"/>
      <c r="N89" s="724"/>
      <c r="O89" s="725"/>
      <c r="P89" s="699"/>
      <c r="Q89" s="17"/>
      <c r="R89" s="17"/>
      <c r="S89" s="17"/>
      <c r="T89" s="17"/>
      <c r="U89" s="17"/>
      <c r="V89" s="17"/>
      <c r="W89" s="17"/>
      <c r="X89" s="17"/>
      <c r="Y89" s="17"/>
      <c r="Z89" s="17"/>
      <c r="AA89" s="17"/>
    </row>
    <row r="90" spans="1:30" ht="15.75" customHeight="1">
      <c r="A90" s="17" t="s">
        <v>481</v>
      </c>
      <c r="B90" s="17" t="s">
        <v>68</v>
      </c>
      <c r="C90" s="85" t="s">
        <v>484</v>
      </c>
      <c r="D90" s="152">
        <v>1.5</v>
      </c>
      <c r="E90" s="151">
        <v>42</v>
      </c>
      <c r="F90" s="180">
        <f>Arriba!$D90*Arriba!$E90</f>
        <v>63</v>
      </c>
      <c r="G90" s="151">
        <v>4</v>
      </c>
      <c r="H90" s="179" t="str">
        <f>IF(Arriba!$B90= "","-",IF(Arriba!$B90= "External","Specify location tariff", "Campus buy-off"))</f>
        <v>Campus buy-off</v>
      </c>
      <c r="I90" s="179"/>
      <c r="J90" s="725"/>
      <c r="K90" s="699"/>
      <c r="L90" s="699"/>
      <c r="M90" s="699"/>
      <c r="N90" s="724"/>
      <c r="O90" s="725"/>
      <c r="P90" s="699"/>
      <c r="Q90" s="17"/>
      <c r="R90" s="17"/>
      <c r="S90" s="17"/>
      <c r="T90" s="17"/>
      <c r="U90" s="17"/>
      <c r="V90" s="17"/>
      <c r="W90" s="17"/>
      <c r="X90" s="17"/>
      <c r="Y90" s="17"/>
      <c r="Z90" s="17"/>
      <c r="AA90" s="17"/>
    </row>
    <row r="91" spans="1:30" ht="15.75" customHeight="1">
      <c r="A91" s="17" t="s">
        <v>487</v>
      </c>
      <c r="B91" s="17" t="s">
        <v>63</v>
      </c>
      <c r="C91" s="85" t="s">
        <v>488</v>
      </c>
      <c r="D91" s="152">
        <v>6</v>
      </c>
      <c r="E91" s="151">
        <v>22</v>
      </c>
      <c r="F91" s="180">
        <f>Arriba!$D91*Arriba!$E91</f>
        <v>132</v>
      </c>
      <c r="G91" s="151">
        <v>0</v>
      </c>
      <c r="H91" s="179" t="str">
        <f>IF(Arriba!$B91= "","-",IF(Arriba!$B91= "External","Specify location tariff", "Campus buy-off"))</f>
        <v>Campus buy-off</v>
      </c>
      <c r="I91" s="179"/>
      <c r="J91" s="725"/>
      <c r="K91" s="699"/>
      <c r="L91" s="699"/>
      <c r="M91" s="699"/>
      <c r="N91" s="724"/>
      <c r="O91" s="725"/>
      <c r="P91" s="699"/>
      <c r="Q91" s="17"/>
      <c r="R91" s="17"/>
      <c r="S91" s="17"/>
      <c r="T91" s="17"/>
      <c r="U91" s="17"/>
      <c r="V91" s="17"/>
      <c r="W91" s="17"/>
      <c r="X91" s="17"/>
      <c r="Y91" s="17"/>
      <c r="Z91" s="17"/>
      <c r="AA91" s="17"/>
    </row>
    <row r="92" spans="1:30" ht="15.75" customHeight="1">
      <c r="A92" s="167"/>
      <c r="B92" s="17"/>
      <c r="C92" s="557"/>
      <c r="D92" s="558"/>
      <c r="E92" s="556"/>
      <c r="F92" s="555">
        <f>Arriba!$D92*Arriba!$E92</f>
        <v>0</v>
      </c>
      <c r="G92" s="556"/>
      <c r="H92" s="557" t="str">
        <f>IF(Arriba!$B92= "","-",IF(Arriba!$B92= "External","Specify location tariff", "Campus buy-off"))</f>
        <v>-</v>
      </c>
      <c r="I92" s="561"/>
      <c r="J92" s="726"/>
      <c r="K92" s="717"/>
      <c r="L92" s="717"/>
      <c r="M92" s="717"/>
      <c r="N92" s="727"/>
      <c r="O92" s="725"/>
      <c r="P92" s="699"/>
      <c r="Q92" s="17"/>
      <c r="R92" s="17"/>
      <c r="S92" s="17"/>
      <c r="T92" s="17"/>
      <c r="U92" s="17"/>
      <c r="V92" s="17"/>
      <c r="W92" s="17"/>
      <c r="X92" s="17"/>
      <c r="Y92" s="17"/>
      <c r="Z92" s="17"/>
      <c r="AA92" s="17"/>
    </row>
    <row r="93" spans="1:30" ht="15.75" customHeight="1">
      <c r="A93" s="17"/>
      <c r="B93" s="17" t="s">
        <v>92</v>
      </c>
      <c r="C93" s="85"/>
      <c r="D93" s="152">
        <v>3</v>
      </c>
      <c r="E93" s="151">
        <v>42</v>
      </c>
      <c r="F93" s="555">
        <f>Arriba!$D93*Arriba!$E93</f>
        <v>126</v>
      </c>
      <c r="G93" s="151"/>
      <c r="H93" s="85"/>
      <c r="I93" s="179"/>
      <c r="J93" s="233"/>
      <c r="K93" s="233"/>
      <c r="L93" s="233"/>
      <c r="M93" s="233"/>
      <c r="N93" s="233"/>
      <c r="O93" s="187"/>
      <c r="P93" s="187"/>
      <c r="Q93" s="17"/>
      <c r="R93" s="17"/>
      <c r="S93" s="17"/>
      <c r="T93" s="17"/>
      <c r="U93" s="17"/>
      <c r="V93" s="17"/>
      <c r="W93" s="17"/>
      <c r="X93" s="17"/>
      <c r="Y93" s="17"/>
      <c r="Z93" s="17"/>
      <c r="AA93" s="17"/>
    </row>
    <row r="94" spans="1:30" ht="15.75" customHeight="1">
      <c r="A94" s="17"/>
      <c r="B94" s="17"/>
      <c r="C94" s="85"/>
      <c r="D94" s="152"/>
      <c r="E94" s="151"/>
      <c r="F94" s="180"/>
      <c r="G94" s="151"/>
      <c r="H94" s="85"/>
      <c r="I94" s="179"/>
      <c r="J94" s="233"/>
      <c r="K94" s="233"/>
      <c r="L94" s="233"/>
      <c r="M94" s="233"/>
      <c r="N94" s="233"/>
      <c r="O94" s="187"/>
      <c r="P94" s="187"/>
      <c r="Q94" s="17"/>
      <c r="R94" s="17"/>
      <c r="S94" s="17"/>
      <c r="T94" s="17"/>
      <c r="U94" s="17"/>
      <c r="V94" s="17"/>
      <c r="W94" s="17"/>
      <c r="X94" s="17"/>
      <c r="Y94" s="17"/>
      <c r="Z94" s="17"/>
      <c r="AA94" s="17"/>
    </row>
    <row r="95" spans="1:30" ht="15.75" customHeight="1">
      <c r="A95" s="16"/>
      <c r="B95" s="17"/>
      <c r="C95" s="17"/>
      <c r="D95" s="17"/>
      <c r="E95" s="17"/>
      <c r="F95" s="17"/>
      <c r="G95" s="17"/>
      <c r="H95" s="17"/>
      <c r="I95" s="17"/>
      <c r="J95" s="17"/>
      <c r="K95" s="17"/>
      <c r="L95" s="17"/>
      <c r="M95" s="17"/>
      <c r="N95" s="17"/>
      <c r="O95" s="17">
        <v>0</v>
      </c>
      <c r="P95" s="17"/>
      <c r="Q95" s="17"/>
      <c r="R95" s="17"/>
      <c r="S95" s="17"/>
      <c r="T95" s="17"/>
      <c r="U95" s="17"/>
      <c r="V95" s="17"/>
      <c r="W95" s="17"/>
      <c r="X95" s="17"/>
      <c r="Y95" s="17"/>
      <c r="Z95" s="17"/>
      <c r="AA95" s="17"/>
      <c r="AB95" s="17"/>
      <c r="AC95" s="17"/>
      <c r="AD95" s="17"/>
    </row>
    <row r="96" spans="1:30" ht="15.75" customHeight="1">
      <c r="A96" s="16"/>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row>
    <row r="97" spans="1:30" ht="15.75" customHeight="1">
      <c r="A97" s="560" t="s">
        <v>404</v>
      </c>
      <c r="B97" s="17"/>
      <c r="C97" s="180"/>
      <c r="D97" s="85"/>
      <c r="E97" s="85"/>
      <c r="F97" s="85"/>
      <c r="G97" s="85"/>
      <c r="H97" s="85"/>
      <c r="I97" s="85"/>
      <c r="J97" s="85"/>
      <c r="K97" s="85"/>
      <c r="L97" s="181"/>
      <c r="M97" s="169"/>
      <c r="N97" s="17"/>
      <c r="O97" s="17"/>
      <c r="P97" s="17"/>
      <c r="Q97" s="17"/>
      <c r="R97" s="17"/>
      <c r="S97" s="17"/>
      <c r="T97" s="17"/>
      <c r="U97" s="17"/>
      <c r="V97" s="17"/>
      <c r="W97" s="17"/>
      <c r="X97" s="17"/>
      <c r="Y97" s="17"/>
      <c r="Z97" s="17"/>
      <c r="AA97" s="17"/>
      <c r="AB97" s="17"/>
      <c r="AC97" s="17"/>
      <c r="AD97" s="17"/>
    </row>
    <row r="98" spans="1:30" ht="15" customHeight="1">
      <c r="A98" s="16" t="s">
        <v>405</v>
      </c>
      <c r="B98" s="16" t="s">
        <v>406</v>
      </c>
      <c r="C98" s="16" t="s">
        <v>407</v>
      </c>
      <c r="D98" s="16" t="s">
        <v>408</v>
      </c>
      <c r="E98" s="16" t="s">
        <v>409</v>
      </c>
      <c r="F98" s="16" t="s">
        <v>410</v>
      </c>
      <c r="G98" s="16" t="s">
        <v>389</v>
      </c>
      <c r="H98" s="714" t="s">
        <v>390</v>
      </c>
      <c r="I98" s="715"/>
      <c r="J98" s="712" t="s">
        <v>322</v>
      </c>
      <c r="K98" s="713"/>
      <c r="L98" s="17"/>
      <c r="M98" s="17"/>
      <c r="N98" s="17"/>
      <c r="O98" s="17"/>
      <c r="P98" s="163"/>
      <c r="Q98" s="16"/>
      <c r="R98" s="17"/>
      <c r="S98" s="182"/>
      <c r="T98" s="17"/>
      <c r="U98" s="17"/>
      <c r="V98" s="17"/>
      <c r="W98" s="20">
        <f>SUM(F99:F112)</f>
        <v>203</v>
      </c>
      <c r="X98" s="17"/>
      <c r="Y98" s="17"/>
      <c r="Z98" s="17"/>
      <c r="AA98" s="17"/>
      <c r="AB98" s="17"/>
    </row>
    <row r="99" spans="1:30" ht="14.25" customHeight="1">
      <c r="A99" s="183" t="s">
        <v>78</v>
      </c>
      <c r="B99" s="183" t="s">
        <v>489</v>
      </c>
      <c r="C99" s="186">
        <v>540</v>
      </c>
      <c r="D99" s="234">
        <v>4</v>
      </c>
      <c r="E99" s="185">
        <v>6</v>
      </c>
      <c r="F99" s="228">
        <v>135</v>
      </c>
      <c r="G99" s="179"/>
      <c r="H99" s="716"/>
      <c r="I99" s="699"/>
      <c r="J99" s="718" t="s">
        <v>413</v>
      </c>
      <c r="K99" s="713"/>
      <c r="L99" s="17"/>
      <c r="M99" s="17"/>
      <c r="N99" s="17"/>
      <c r="O99" s="17"/>
      <c r="P99" s="17"/>
      <c r="Q99" s="187"/>
      <c r="R99" s="17"/>
      <c r="S99" s="17"/>
      <c r="T99" s="17"/>
      <c r="U99" s="17"/>
      <c r="V99" s="17"/>
      <c r="W99" s="17"/>
      <c r="X99" s="17"/>
      <c r="Y99" s="17"/>
      <c r="Z99" s="17"/>
      <c r="AA99" s="17"/>
      <c r="AB99" s="17"/>
    </row>
    <row r="100" spans="1:30" ht="15.75" customHeight="1">
      <c r="A100" s="183" t="s">
        <v>490</v>
      </c>
      <c r="B100" s="183" t="s">
        <v>489</v>
      </c>
      <c r="C100" s="186">
        <v>300</v>
      </c>
      <c r="D100" s="234">
        <v>5</v>
      </c>
      <c r="E100" s="185">
        <v>10</v>
      </c>
      <c r="F100" s="228">
        <v>60</v>
      </c>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183" t="s">
        <v>491</v>
      </c>
      <c r="B101" s="183" t="s">
        <v>489</v>
      </c>
      <c r="C101" s="186">
        <v>40</v>
      </c>
      <c r="D101" s="234">
        <v>5</v>
      </c>
      <c r="E101" s="185">
        <v>8</v>
      </c>
      <c r="F101" s="228">
        <v>8</v>
      </c>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17"/>
      <c r="B102" s="17"/>
      <c r="C102" s="189">
        <v>0</v>
      </c>
      <c r="D102" s="179"/>
      <c r="E102" s="151"/>
      <c r="F102" s="189">
        <v>0</v>
      </c>
      <c r="G102" s="179"/>
      <c r="H102" s="699"/>
      <c r="I102" s="699"/>
      <c r="J102" s="719"/>
      <c r="K102" s="720"/>
      <c r="L102" s="17"/>
      <c r="M102" s="17"/>
      <c r="N102" s="17"/>
      <c r="O102" s="17"/>
      <c r="P102" s="17"/>
      <c r="Q102" s="17"/>
      <c r="R102" s="17"/>
      <c r="S102" s="17"/>
      <c r="T102" s="17"/>
      <c r="U102" s="17"/>
      <c r="V102" s="17"/>
      <c r="W102" s="17"/>
      <c r="X102" s="17"/>
      <c r="Y102" s="17"/>
      <c r="Z102" s="17"/>
      <c r="AA102" s="17"/>
      <c r="AB102" s="17"/>
    </row>
    <row r="103" spans="1:30" ht="15.75" customHeight="1">
      <c r="A103" s="17"/>
      <c r="B103" s="17"/>
      <c r="C103" s="189">
        <v>0</v>
      </c>
      <c r="D103" s="179"/>
      <c r="E103" s="151"/>
      <c r="F103" s="189">
        <v>0</v>
      </c>
      <c r="G103" s="179"/>
      <c r="H103" s="699"/>
      <c r="I103" s="699"/>
      <c r="J103" s="719"/>
      <c r="K103" s="720"/>
      <c r="L103" s="17"/>
      <c r="M103" s="17"/>
      <c r="N103" s="17"/>
      <c r="O103" s="17"/>
      <c r="P103" s="17"/>
      <c r="Q103" s="17"/>
      <c r="R103" s="17"/>
      <c r="S103" s="17"/>
      <c r="T103" s="17"/>
      <c r="U103" s="17"/>
      <c r="V103" s="17"/>
      <c r="W103" s="17"/>
      <c r="X103" s="17"/>
      <c r="Y103" s="17"/>
      <c r="Z103" s="17"/>
      <c r="AA103" s="17"/>
      <c r="AB103" s="17"/>
    </row>
    <row r="104" spans="1:30" ht="15.75" customHeight="1">
      <c r="A104" s="17"/>
      <c r="B104" s="17"/>
      <c r="C104" s="189">
        <v>0</v>
      </c>
      <c r="D104" s="179"/>
      <c r="E104" s="151"/>
      <c r="F104" s="189">
        <v>0</v>
      </c>
      <c r="G104" s="179"/>
      <c r="H104" s="699"/>
      <c r="I104" s="699"/>
      <c r="J104" s="719"/>
      <c r="K104" s="720"/>
      <c r="L104" s="17"/>
      <c r="M104" s="17"/>
      <c r="N104" s="17"/>
      <c r="O104" s="17"/>
      <c r="P104" s="17"/>
      <c r="Q104" s="17"/>
      <c r="R104" s="17"/>
      <c r="S104" s="17"/>
      <c r="T104" s="17"/>
      <c r="U104" s="17"/>
      <c r="V104" s="17"/>
      <c r="W104" s="17"/>
      <c r="X104" s="17"/>
      <c r="Y104" s="17"/>
      <c r="Z104" s="17"/>
      <c r="AA104" s="17"/>
      <c r="AB104" s="17"/>
    </row>
    <row r="105" spans="1:30" ht="15.75" customHeight="1">
      <c r="A105" s="17"/>
      <c r="B105" s="17"/>
      <c r="C105" s="189">
        <v>0</v>
      </c>
      <c r="D105" s="179"/>
      <c r="E105" s="151"/>
      <c r="F105" s="189">
        <v>0</v>
      </c>
      <c r="G105" s="179"/>
      <c r="H105" s="699"/>
      <c r="I105" s="699"/>
      <c r="J105" s="719"/>
      <c r="K105" s="720"/>
      <c r="L105" s="17"/>
      <c r="M105" s="17"/>
      <c r="N105" s="17"/>
      <c r="O105" s="17"/>
      <c r="P105" s="17"/>
      <c r="Q105" s="17"/>
      <c r="R105" s="17"/>
      <c r="S105" s="17"/>
      <c r="T105" s="17"/>
      <c r="U105" s="17"/>
      <c r="V105" s="17"/>
      <c r="W105" s="17"/>
      <c r="X105" s="17"/>
      <c r="Y105" s="17"/>
      <c r="Z105" s="17"/>
      <c r="AA105" s="17"/>
      <c r="AB105" s="17"/>
    </row>
    <row r="106" spans="1:30" ht="15.75" customHeight="1">
      <c r="A106" s="17"/>
      <c r="B106" s="17"/>
      <c r="C106" s="189">
        <v>0</v>
      </c>
      <c r="D106" s="179"/>
      <c r="E106" s="151"/>
      <c r="F106" s="189">
        <v>0</v>
      </c>
      <c r="G106" s="179"/>
      <c r="H106" s="699"/>
      <c r="I106" s="699"/>
      <c r="J106" s="719"/>
      <c r="K106" s="720"/>
      <c r="L106" s="17"/>
      <c r="M106" s="17"/>
      <c r="N106" s="17"/>
      <c r="O106" s="17"/>
      <c r="P106" s="17"/>
      <c r="Q106" s="17"/>
      <c r="R106" s="17"/>
      <c r="S106" s="17"/>
      <c r="T106" s="17"/>
      <c r="U106" s="17"/>
      <c r="V106" s="17"/>
      <c r="W106" s="17"/>
      <c r="X106" s="17"/>
      <c r="Y106" s="17"/>
      <c r="Z106" s="17"/>
      <c r="AA106" s="17"/>
      <c r="AB106" s="17"/>
    </row>
    <row r="107" spans="1:30" ht="15.75" customHeight="1">
      <c r="A107" s="17"/>
      <c r="B107" s="17"/>
      <c r="C107" s="189">
        <v>0</v>
      </c>
      <c r="D107" s="179"/>
      <c r="E107" s="151"/>
      <c r="F107" s="189">
        <v>0</v>
      </c>
      <c r="G107" s="179"/>
      <c r="H107" s="699"/>
      <c r="I107" s="699"/>
      <c r="J107" s="719"/>
      <c r="K107" s="720"/>
      <c r="L107" s="17"/>
      <c r="M107" s="17"/>
      <c r="N107" s="17"/>
      <c r="O107" s="17"/>
      <c r="P107" s="17"/>
      <c r="Q107" s="17"/>
      <c r="R107" s="17"/>
      <c r="S107" s="17"/>
      <c r="T107" s="17"/>
      <c r="U107" s="17"/>
      <c r="V107" s="17"/>
      <c r="W107" s="17"/>
      <c r="X107" s="17"/>
      <c r="Y107" s="17"/>
      <c r="Z107" s="17"/>
      <c r="AA107" s="17"/>
      <c r="AB107" s="17"/>
    </row>
    <row r="108" spans="1:30" ht="15.75" customHeight="1">
      <c r="A108" s="17"/>
      <c r="B108" s="17"/>
      <c r="C108" s="189">
        <v>0</v>
      </c>
      <c r="D108" s="179"/>
      <c r="E108" s="151"/>
      <c r="F108" s="189">
        <v>0</v>
      </c>
      <c r="G108" s="179"/>
      <c r="H108" s="699"/>
      <c r="I108" s="699"/>
      <c r="J108" s="719"/>
      <c r="K108" s="720"/>
      <c r="L108" s="17"/>
      <c r="M108" s="17"/>
      <c r="N108" s="17"/>
      <c r="O108" s="17"/>
      <c r="P108" s="17"/>
      <c r="Q108" s="17"/>
      <c r="R108" s="17"/>
      <c r="S108" s="17"/>
      <c r="T108" s="17"/>
      <c r="U108" s="17"/>
      <c r="V108" s="17"/>
      <c r="W108" s="17"/>
      <c r="X108" s="17"/>
      <c r="Y108" s="17"/>
      <c r="Z108" s="17"/>
      <c r="AA108" s="17"/>
      <c r="AB108" s="17"/>
    </row>
    <row r="109" spans="1:30" ht="15.75" customHeight="1">
      <c r="A109" s="17"/>
      <c r="B109" s="17"/>
      <c r="C109" s="189">
        <v>0</v>
      </c>
      <c r="D109" s="179"/>
      <c r="E109" s="151"/>
      <c r="F109" s="189">
        <v>0</v>
      </c>
      <c r="G109" s="179"/>
      <c r="H109" s="699"/>
      <c r="I109" s="699"/>
      <c r="J109" s="719"/>
      <c r="K109" s="720"/>
      <c r="L109" s="17"/>
      <c r="M109" s="17"/>
      <c r="N109" s="17"/>
      <c r="O109" s="17"/>
      <c r="P109" s="17"/>
      <c r="Q109" s="17"/>
      <c r="R109" s="17"/>
      <c r="S109" s="17"/>
      <c r="T109" s="17"/>
      <c r="U109" s="17"/>
      <c r="V109" s="17"/>
      <c r="W109" s="17"/>
      <c r="X109" s="17"/>
      <c r="Y109" s="17"/>
      <c r="Z109" s="17"/>
      <c r="AA109" s="17"/>
      <c r="AB109" s="17"/>
    </row>
    <row r="110" spans="1:30" ht="15.75" customHeight="1">
      <c r="A110" s="17"/>
      <c r="B110" s="17"/>
      <c r="C110" s="189">
        <v>0</v>
      </c>
      <c r="D110" s="179"/>
      <c r="E110" s="151"/>
      <c r="F110" s="189">
        <v>0</v>
      </c>
      <c r="G110" s="179"/>
      <c r="H110" s="699"/>
      <c r="I110" s="699"/>
      <c r="J110" s="719"/>
      <c r="K110" s="720"/>
      <c r="L110" s="17"/>
      <c r="M110" s="17"/>
      <c r="N110" s="17"/>
      <c r="O110" s="17"/>
      <c r="P110" s="17"/>
      <c r="Q110" s="17"/>
      <c r="R110" s="17"/>
      <c r="S110" s="17"/>
      <c r="T110" s="17"/>
      <c r="U110" s="17"/>
      <c r="V110" s="17"/>
      <c r="W110" s="17"/>
      <c r="X110" s="17"/>
      <c r="Y110" s="17"/>
      <c r="Z110" s="17"/>
      <c r="AA110" s="17"/>
      <c r="AB110" s="17"/>
    </row>
    <row r="111" spans="1:30" ht="15.75" customHeight="1">
      <c r="A111" s="17"/>
      <c r="B111" s="17"/>
      <c r="C111" s="189">
        <v>0</v>
      </c>
      <c r="D111" s="179"/>
      <c r="E111" s="151"/>
      <c r="F111" s="189">
        <v>0</v>
      </c>
      <c r="G111" s="179"/>
      <c r="H111" s="699"/>
      <c r="I111" s="699"/>
      <c r="J111" s="719"/>
      <c r="K111" s="720"/>
      <c r="L111" s="17"/>
      <c r="M111" s="17"/>
      <c r="N111" s="17"/>
      <c r="O111" s="17"/>
      <c r="P111" s="17"/>
      <c r="Q111" s="17"/>
      <c r="R111" s="17"/>
      <c r="S111" s="17"/>
      <c r="T111" s="17"/>
      <c r="U111" s="17"/>
      <c r="V111" s="17"/>
      <c r="W111" s="17"/>
      <c r="X111" s="17"/>
      <c r="Y111" s="17"/>
      <c r="Z111" s="17"/>
      <c r="AA111" s="17"/>
      <c r="AB111" s="17"/>
    </row>
    <row r="112" spans="1:30" ht="15.75" customHeight="1">
      <c r="A112" s="17"/>
      <c r="B112" s="17"/>
      <c r="C112" s="189">
        <v>0</v>
      </c>
      <c r="D112" s="179"/>
      <c r="E112" s="151"/>
      <c r="F112" s="189">
        <v>0</v>
      </c>
      <c r="G112" s="179"/>
      <c r="H112" s="717"/>
      <c r="I112" s="717"/>
      <c r="J112" s="721"/>
      <c r="K112" s="722"/>
      <c r="L112" s="17"/>
      <c r="M112" s="17"/>
      <c r="N112" s="17"/>
      <c r="O112" s="17"/>
      <c r="P112" s="17"/>
      <c r="Q112" s="17"/>
      <c r="R112" s="17"/>
      <c r="S112" s="17"/>
      <c r="T112" s="17"/>
      <c r="U112" s="17"/>
      <c r="V112" s="17"/>
      <c r="W112" s="17"/>
      <c r="X112" s="17"/>
      <c r="Y112" s="17"/>
      <c r="Z112" s="17"/>
      <c r="AA112" s="17"/>
      <c r="AB112" s="17"/>
    </row>
    <row r="113" spans="1:30" ht="15.75" customHeight="1">
      <c r="A113" s="16"/>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ht="15.75" customHeight="1">
      <c r="A114" s="16"/>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ht="15.75" customHeight="1">
      <c r="A115" s="16"/>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row>
    <row r="122" spans="1:30" ht="15.75" customHeight="1">
      <c r="A122" s="17"/>
      <c r="B122" s="711"/>
      <c r="C122" s="699"/>
      <c r="D122" s="699"/>
      <c r="E122" s="699"/>
      <c r="F122" s="699"/>
      <c r="G122" s="699"/>
      <c r="H122" s="699"/>
      <c r="I122" s="17"/>
      <c r="J122" s="17"/>
      <c r="K122" s="17"/>
      <c r="L122" s="17"/>
      <c r="M122" s="17"/>
      <c r="N122" s="17"/>
      <c r="O122" s="17"/>
      <c r="P122" s="711"/>
      <c r="Q122" s="699"/>
      <c r="R122" s="699"/>
      <c r="S122" s="17"/>
      <c r="T122" s="17"/>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17"/>
      <c r="N123" s="17"/>
      <c r="O123" s="17"/>
      <c r="P123" s="711"/>
      <c r="Q123" s="699"/>
      <c r="R123" s="699"/>
      <c r="S123" s="17"/>
      <c r="T123" s="17"/>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17"/>
      <c r="N124" s="17"/>
      <c r="O124" s="17"/>
      <c r="P124" s="711"/>
      <c r="Q124" s="699"/>
      <c r="R124" s="699"/>
      <c r="S124" s="17"/>
      <c r="T124" s="17"/>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17"/>
      <c r="N125" s="17"/>
      <c r="O125" s="17"/>
      <c r="P125" s="711"/>
      <c r="Q125" s="699"/>
      <c r="R125" s="699"/>
      <c r="S125" s="17"/>
      <c r="T125" s="17"/>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17"/>
      <c r="N126" s="17"/>
      <c r="O126" s="17"/>
      <c r="P126" s="711"/>
      <c r="Q126" s="699"/>
      <c r="R126" s="699"/>
      <c r="S126" s="17"/>
      <c r="T126" s="17"/>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17"/>
      <c r="N127" s="17"/>
      <c r="O127" s="17"/>
      <c r="P127" s="711"/>
      <c r="Q127" s="699"/>
      <c r="R127" s="699"/>
      <c r="S127" s="17"/>
      <c r="T127" s="17"/>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17"/>
      <c r="N128" s="17"/>
      <c r="O128" s="17"/>
      <c r="P128" s="711"/>
      <c r="Q128" s="699"/>
      <c r="R128" s="699"/>
      <c r="S128" s="17"/>
      <c r="T128" s="17"/>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711"/>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711"/>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711"/>
      <c r="N133" s="699"/>
      <c r="O133" s="699"/>
      <c r="P133" s="699"/>
      <c r="Q133" s="699"/>
      <c r="R133" s="699"/>
      <c r="S133" s="699"/>
      <c r="T133" s="699"/>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711"/>
      <c r="N134" s="699"/>
      <c r="O134" s="699"/>
      <c r="P134" s="699"/>
      <c r="Q134" s="699"/>
      <c r="R134" s="699"/>
      <c r="S134" s="699"/>
      <c r="T134" s="699"/>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699"/>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699"/>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699"/>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711"/>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711"/>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711"/>
      <c r="N150" s="699"/>
      <c r="O150" s="699"/>
      <c r="P150" s="699"/>
      <c r="Q150" s="699"/>
      <c r="R150" s="699"/>
      <c r="S150" s="699"/>
      <c r="T150" s="699"/>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711"/>
      <c r="N151" s="699"/>
      <c r="O151" s="699"/>
      <c r="P151" s="699"/>
      <c r="Q151" s="699"/>
      <c r="R151" s="699"/>
      <c r="S151" s="699"/>
      <c r="T151" s="699"/>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711"/>
      <c r="N152" s="699"/>
      <c r="O152" s="699"/>
      <c r="P152" s="699"/>
      <c r="Q152" s="699"/>
      <c r="R152" s="699"/>
      <c r="S152" s="699"/>
      <c r="T152" s="699"/>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711"/>
      <c r="N153" s="699"/>
      <c r="O153" s="699"/>
      <c r="P153" s="699"/>
      <c r="Q153" s="699"/>
      <c r="R153" s="699"/>
      <c r="S153" s="699"/>
      <c r="T153" s="699"/>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711"/>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711"/>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711"/>
      <c r="C167" s="699"/>
      <c r="D167" s="17"/>
      <c r="E167" s="17"/>
      <c r="F167" s="17"/>
      <c r="G167" s="17"/>
      <c r="H167" s="17"/>
      <c r="I167" s="17"/>
      <c r="J167" s="17"/>
      <c r="K167" s="17"/>
      <c r="L167" s="17"/>
      <c r="M167" s="711"/>
      <c r="N167" s="699"/>
      <c r="O167" s="699"/>
      <c r="P167" s="699"/>
      <c r="Q167" s="699"/>
      <c r="R167" s="699"/>
      <c r="S167" s="699"/>
      <c r="T167" s="699"/>
      <c r="U167" s="17"/>
      <c r="V167" s="17"/>
      <c r="W167" s="17"/>
      <c r="X167" s="17"/>
      <c r="Y167" s="17"/>
      <c r="Z167" s="17"/>
      <c r="AA167" s="17"/>
      <c r="AB167" s="17"/>
      <c r="AC167" s="17"/>
      <c r="AD167" s="17"/>
    </row>
    <row r="168" spans="1:30" ht="15.75" customHeight="1">
      <c r="A168" s="17"/>
      <c r="B168" s="711"/>
      <c r="C168" s="699"/>
      <c r="D168" s="17"/>
      <c r="E168" s="17"/>
      <c r="F168" s="17"/>
      <c r="G168" s="17"/>
      <c r="H168" s="17"/>
      <c r="I168" s="17"/>
      <c r="J168" s="17"/>
      <c r="K168" s="17"/>
      <c r="L168" s="17"/>
      <c r="M168" s="711"/>
      <c r="N168" s="699"/>
      <c r="O168" s="699"/>
      <c r="P168" s="699"/>
      <c r="Q168" s="699"/>
      <c r="R168" s="699"/>
      <c r="S168" s="699"/>
      <c r="T168" s="699"/>
      <c r="U168" s="17"/>
      <c r="V168" s="17"/>
      <c r="W168" s="17"/>
      <c r="X168" s="17"/>
      <c r="Y168" s="17"/>
      <c r="Z168" s="17"/>
      <c r="AA168" s="17"/>
      <c r="AB168" s="17"/>
      <c r="AC168" s="17"/>
      <c r="AD168" s="17"/>
    </row>
    <row r="169" spans="1:30" ht="15.75" customHeight="1">
      <c r="A169" s="17"/>
      <c r="B169" s="711"/>
      <c r="C169" s="699"/>
      <c r="D169" s="17"/>
      <c r="E169" s="17"/>
      <c r="F169" s="17"/>
      <c r="G169" s="17"/>
      <c r="H169" s="17"/>
      <c r="I169" s="17"/>
      <c r="J169" s="17"/>
      <c r="K169" s="17"/>
      <c r="L169" s="17"/>
      <c r="M169" s="711"/>
      <c r="N169" s="699"/>
      <c r="O169" s="699"/>
      <c r="P169" s="699"/>
      <c r="Q169" s="699"/>
      <c r="R169" s="699"/>
      <c r="S169" s="699"/>
      <c r="T169" s="699"/>
      <c r="U169" s="17"/>
      <c r="V169" s="17"/>
      <c r="W169" s="17"/>
      <c r="X169" s="17"/>
      <c r="Y169" s="17"/>
      <c r="Z169" s="17"/>
      <c r="AA169" s="17"/>
      <c r="AB169" s="17"/>
      <c r="AC169" s="17"/>
      <c r="AD169" s="17"/>
    </row>
    <row r="170" spans="1:30" ht="15.75" customHeight="1">
      <c r="A170" s="17"/>
      <c r="B170" s="711"/>
      <c r="C170" s="699"/>
      <c r="D170" s="17"/>
      <c r="E170" s="17"/>
      <c r="F170" s="17"/>
      <c r="G170" s="17"/>
      <c r="H170" s="17"/>
      <c r="I170" s="17"/>
      <c r="J170" s="17"/>
      <c r="K170" s="17"/>
      <c r="L170" s="17"/>
      <c r="M170" s="711"/>
      <c r="N170" s="699"/>
      <c r="O170" s="699"/>
      <c r="P170" s="699"/>
      <c r="Q170" s="699"/>
      <c r="R170" s="699"/>
      <c r="S170" s="699"/>
      <c r="T170" s="699"/>
      <c r="U170" s="17"/>
      <c r="V170" s="17"/>
      <c r="W170" s="17"/>
      <c r="X170" s="17"/>
      <c r="Y170" s="17"/>
      <c r="Z170" s="17"/>
      <c r="AA170" s="17"/>
      <c r="AB170" s="17"/>
      <c r="AC170" s="17"/>
      <c r="AD170" s="17"/>
    </row>
    <row r="171" spans="1:30" ht="15.75" customHeight="1">
      <c r="A171" s="17"/>
      <c r="B171" s="711"/>
      <c r="C171" s="699"/>
      <c r="D171" s="17"/>
      <c r="E171" s="17"/>
      <c r="F171" s="17"/>
      <c r="G171" s="17"/>
      <c r="H171" s="17"/>
      <c r="I171" s="17"/>
      <c r="J171" s="17"/>
      <c r="K171" s="17"/>
      <c r="L171" s="17"/>
      <c r="M171" s="711"/>
      <c r="N171" s="699"/>
      <c r="O171" s="699"/>
      <c r="P171" s="699"/>
      <c r="Q171" s="699"/>
      <c r="R171" s="699"/>
      <c r="S171" s="699"/>
      <c r="T171" s="699"/>
      <c r="U171" s="17"/>
      <c r="V171" s="17"/>
      <c r="W171" s="17"/>
      <c r="X171" s="17"/>
      <c r="Y171" s="17"/>
      <c r="Z171" s="17"/>
      <c r="AA171" s="17"/>
      <c r="AB171" s="17"/>
      <c r="AC171" s="17"/>
      <c r="AD171" s="17"/>
    </row>
    <row r="172" spans="1:30" ht="15.75" customHeight="1">
      <c r="A172" s="17"/>
      <c r="B172" s="711"/>
      <c r="C172" s="699"/>
      <c r="D172" s="17"/>
      <c r="E172" s="17"/>
      <c r="F172" s="17"/>
      <c r="G172" s="17"/>
      <c r="H172" s="17"/>
      <c r="I172" s="17"/>
      <c r="J172" s="17"/>
      <c r="K172" s="17"/>
      <c r="L172" s="17"/>
      <c r="M172" s="711"/>
      <c r="N172" s="699"/>
      <c r="O172" s="699"/>
      <c r="P172" s="699"/>
      <c r="Q172" s="699"/>
      <c r="R172" s="699"/>
      <c r="S172" s="699"/>
      <c r="T172" s="699"/>
      <c r="U172" s="17"/>
      <c r="V172" s="17"/>
      <c r="W172" s="17"/>
      <c r="X172" s="17"/>
      <c r="Y172" s="17"/>
      <c r="Z172" s="17"/>
      <c r="AA172" s="17"/>
      <c r="AB172" s="17"/>
      <c r="AC172" s="17"/>
      <c r="AD172" s="17"/>
    </row>
    <row r="173" spans="1:30" ht="15.75" customHeight="1">
      <c r="A173" s="17"/>
      <c r="B173" s="711"/>
      <c r="C173" s="699"/>
      <c r="D173" s="17"/>
      <c r="E173" s="17"/>
      <c r="F173" s="17"/>
      <c r="G173" s="17"/>
      <c r="H173" s="17"/>
      <c r="I173" s="17"/>
      <c r="J173" s="17"/>
      <c r="K173" s="17"/>
      <c r="L173" s="17"/>
      <c r="M173" s="711"/>
      <c r="N173" s="699"/>
      <c r="O173" s="699"/>
      <c r="P173" s="699"/>
      <c r="Q173" s="699"/>
      <c r="R173" s="699"/>
      <c r="S173" s="699"/>
      <c r="T173" s="699"/>
      <c r="U173" s="17"/>
      <c r="V173" s="17"/>
      <c r="W173" s="17"/>
      <c r="X173" s="17"/>
      <c r="Y173" s="17"/>
      <c r="Z173" s="17"/>
      <c r="AA173" s="17"/>
      <c r="AB173" s="17"/>
      <c r="AC173" s="17"/>
      <c r="AD173" s="17"/>
    </row>
    <row r="174" spans="1:30" ht="15.75" customHeight="1">
      <c r="A174" s="17"/>
      <c r="B174" s="711"/>
      <c r="C174" s="699"/>
      <c r="D174" s="17"/>
      <c r="E174" s="17"/>
      <c r="F174" s="17"/>
      <c r="G174" s="17"/>
      <c r="H174" s="17"/>
      <c r="I174" s="17"/>
      <c r="J174" s="17"/>
      <c r="K174" s="17"/>
      <c r="L174" s="17"/>
      <c r="M174" s="711"/>
      <c r="N174" s="699"/>
      <c r="O174" s="699"/>
      <c r="P174" s="699"/>
      <c r="Q174" s="699"/>
      <c r="R174" s="699"/>
      <c r="S174" s="699"/>
      <c r="T174" s="699"/>
      <c r="U174" s="17"/>
      <c r="V174" s="17"/>
      <c r="W174" s="17"/>
      <c r="X174" s="17"/>
      <c r="Y174" s="17"/>
      <c r="Z174" s="17"/>
      <c r="AA174" s="17"/>
      <c r="AB174" s="17"/>
      <c r="AC174" s="17"/>
      <c r="AD174" s="17"/>
    </row>
    <row r="175" spans="1:30" ht="15.75" customHeight="1">
      <c r="A175" s="17"/>
      <c r="B175" s="711"/>
      <c r="C175" s="699"/>
      <c r="D175" s="17"/>
      <c r="E175" s="17"/>
      <c r="F175" s="17"/>
      <c r="G175" s="17"/>
      <c r="H175" s="17"/>
      <c r="I175" s="17"/>
      <c r="J175" s="17"/>
      <c r="K175" s="17"/>
      <c r="L175" s="17"/>
      <c r="M175" s="711"/>
      <c r="N175" s="699"/>
      <c r="O175" s="699"/>
      <c r="P175" s="699"/>
      <c r="Q175" s="699"/>
      <c r="R175" s="699"/>
      <c r="S175" s="699"/>
      <c r="T175" s="699"/>
      <c r="U175" s="17"/>
      <c r="V175" s="17"/>
      <c r="W175" s="17"/>
      <c r="X175" s="17"/>
      <c r="Y175" s="17"/>
      <c r="Z175" s="17"/>
      <c r="AA175" s="17"/>
      <c r="AB175" s="17"/>
      <c r="AC175" s="17"/>
      <c r="AD175" s="17"/>
    </row>
    <row r="176" spans="1:30" ht="15.75" customHeight="1">
      <c r="A176" s="17"/>
      <c r="B176" s="711"/>
      <c r="C176" s="699"/>
      <c r="D176" s="17"/>
      <c r="E176" s="17"/>
      <c r="F176" s="17"/>
      <c r="G176" s="17"/>
      <c r="H176" s="17"/>
      <c r="I176" s="17"/>
      <c r="J176" s="17"/>
      <c r="K176" s="17"/>
      <c r="L176" s="17"/>
      <c r="M176" s="711"/>
      <c r="N176" s="699"/>
      <c r="O176" s="699"/>
      <c r="P176" s="699"/>
      <c r="Q176" s="699"/>
      <c r="R176" s="699"/>
      <c r="S176" s="699"/>
      <c r="T176" s="699"/>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96">
    <mergeCell ref="A1:C1"/>
    <mergeCell ref="E1:H1"/>
    <mergeCell ref="D7:I7"/>
    <mergeCell ref="D8:I8"/>
    <mergeCell ref="A27:F27"/>
    <mergeCell ref="A28:F28"/>
    <mergeCell ref="A29:F29"/>
    <mergeCell ref="A30:F30"/>
    <mergeCell ref="A31:F31"/>
    <mergeCell ref="A33:F33"/>
    <mergeCell ref="H36:J36"/>
    <mergeCell ref="H37:J46"/>
    <mergeCell ref="I49:K49"/>
    <mergeCell ref="I50:K54"/>
    <mergeCell ref="K58:M58"/>
    <mergeCell ref="K59:M72"/>
    <mergeCell ref="J75:N75"/>
    <mergeCell ref="O75:P75"/>
    <mergeCell ref="J76:N92"/>
    <mergeCell ref="O76:P92"/>
    <mergeCell ref="J98:K98"/>
    <mergeCell ref="H98:I98"/>
    <mergeCell ref="H99:I112"/>
    <mergeCell ref="J99:K112"/>
    <mergeCell ref="B122:H122"/>
    <mergeCell ref="P122:R122"/>
    <mergeCell ref="P123:R123"/>
    <mergeCell ref="P124:R124"/>
    <mergeCell ref="M131:O131"/>
    <mergeCell ref="M132:O132"/>
    <mergeCell ref="M130:O130"/>
    <mergeCell ref="M133:O133"/>
    <mergeCell ref="M134:O134"/>
    <mergeCell ref="M135:O135"/>
    <mergeCell ref="M136:O136"/>
    <mergeCell ref="M162:O162"/>
    <mergeCell ref="M154:O154"/>
    <mergeCell ref="M155:O155"/>
    <mergeCell ref="M156:O156"/>
    <mergeCell ref="M165:O165"/>
    <mergeCell ref="M157:O157"/>
    <mergeCell ref="M158:O158"/>
    <mergeCell ref="M159:O159"/>
    <mergeCell ref="B162:C162"/>
    <mergeCell ref="B163:C163"/>
    <mergeCell ref="B164:C164"/>
    <mergeCell ref="B165:C165"/>
    <mergeCell ref="M163:O163"/>
    <mergeCell ref="M164:O164"/>
    <mergeCell ref="B169:C169"/>
    <mergeCell ref="B170:C170"/>
    <mergeCell ref="B171:C171"/>
    <mergeCell ref="B172:C172"/>
    <mergeCell ref="B173:C173"/>
    <mergeCell ref="B174:C174"/>
    <mergeCell ref="B175:C175"/>
    <mergeCell ref="B176:C176"/>
    <mergeCell ref="M170:O170"/>
    <mergeCell ref="M171:O171"/>
    <mergeCell ref="M172:O172"/>
    <mergeCell ref="M173:O173"/>
    <mergeCell ref="M174:O174"/>
    <mergeCell ref="M175:O175"/>
    <mergeCell ref="M176:O176"/>
    <mergeCell ref="B166:C166"/>
    <mergeCell ref="M166:O166"/>
    <mergeCell ref="B167:C167"/>
    <mergeCell ref="M167:O167"/>
    <mergeCell ref="B168:C168"/>
    <mergeCell ref="M168:O168"/>
    <mergeCell ref="M169:O169"/>
    <mergeCell ref="M137:O137"/>
    <mergeCell ref="M138:O138"/>
    <mergeCell ref="M139:O139"/>
    <mergeCell ref="M140:O140"/>
    <mergeCell ref="M141:O141"/>
    <mergeCell ref="M142:O142"/>
    <mergeCell ref="M145:O145"/>
    <mergeCell ref="M146:O146"/>
    <mergeCell ref="M147:O147"/>
    <mergeCell ref="M148:O148"/>
    <mergeCell ref="M149:O149"/>
    <mergeCell ref="M150:O150"/>
    <mergeCell ref="M151:O151"/>
    <mergeCell ref="M152:O152"/>
    <mergeCell ref="M153:O153"/>
    <mergeCell ref="P145:T145"/>
    <mergeCell ref="P146:T159"/>
    <mergeCell ref="P162:T162"/>
    <mergeCell ref="P163:T176"/>
    <mergeCell ref="P125:R125"/>
    <mergeCell ref="P126:R126"/>
    <mergeCell ref="P127:R127"/>
    <mergeCell ref="P128:R128"/>
    <mergeCell ref="P130:T130"/>
    <mergeCell ref="P131:T142"/>
  </mergeCells>
  <conditionalFormatting sqref="I59:I71">
    <cfRule type="containsText" dxfId="92" priority="1" operator="containsText" text="5">
      <formula>NOT(ISERROR(SEARCH(("5"),(I59))))</formula>
    </cfRule>
    <cfRule type="containsText" dxfId="91" priority="2" operator="containsText" text="42">
      <formula>NOT(ISERROR(SEARCH(("42"),(I59))))</formula>
    </cfRule>
    <cfRule type="containsText" dxfId="90" priority="3" operator="containsText" text="Please fill in">
      <formula>NOT(ISERROR(SEARCH(("Please fill in"),(I59))))</formula>
    </cfRule>
  </conditionalFormatting>
  <dataValidations count="4">
    <dataValidation type="list" allowBlank="1" showErrorMessage="1" sqref="D50:D54 H59:H72" xr:uid="{00000000-0002-0000-0700-000000000000}">
      <formula1>Arriba!TypesOfTrainers</formula1>
    </dataValidation>
    <dataValidation type="list" allowBlank="1" showErrorMessage="1" sqref="B9" xr:uid="{00000000-0002-0000-0700-000002000000}">
      <formula1>"yes,no"</formula1>
    </dataValidation>
    <dataValidation type="list" allowBlank="1" sqref="G50:G54" xr:uid="{00000000-0002-0000-0700-000003000000}">
      <formula1>"yes,no"</formula1>
    </dataValidation>
    <dataValidation type="list" allowBlank="1" showErrorMessage="1" sqref="B76:B94" xr:uid="{00000000-0002-0000-0700-000004000000}">
      <formula1>Arriba!LocationNames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700-000001000000}">
          <x14:formula1>
            <xm:f>Constants!$H$6:$H$10</xm:f>
          </x14:formula1>
          <xm:sqref>B59:B72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999"/>
  <sheetViews>
    <sheetView workbookViewId="0"/>
  </sheetViews>
  <sheetFormatPr defaultColWidth="12.59765625" defaultRowHeight="15" customHeight="1"/>
  <cols>
    <col min="1" max="1" width="28.59765625" customWidth="1"/>
    <col min="2" max="2" width="28.09765625" customWidth="1"/>
    <col min="3" max="5" width="1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c r="A1" s="745"/>
      <c r="B1" s="746"/>
      <c r="C1" s="747"/>
      <c r="D1" s="17"/>
      <c r="E1" s="748" t="s">
        <v>492</v>
      </c>
      <c r="F1" s="746"/>
      <c r="G1" s="746"/>
      <c r="H1" s="747"/>
      <c r="I1" s="17"/>
      <c r="J1" s="17"/>
      <c r="K1" s="17"/>
      <c r="L1" s="17"/>
      <c r="M1" s="17"/>
      <c r="N1" s="17"/>
      <c r="O1" s="17"/>
      <c r="P1" s="17"/>
      <c r="Q1" s="17"/>
      <c r="R1" s="17"/>
      <c r="S1" s="17"/>
      <c r="T1" s="17"/>
      <c r="U1" s="17"/>
      <c r="V1" s="17"/>
      <c r="W1" s="17"/>
      <c r="X1" s="17"/>
      <c r="Y1" s="17"/>
      <c r="Z1" s="17"/>
      <c r="AA1" s="17"/>
      <c r="AB1" s="17"/>
      <c r="AC1" s="17"/>
      <c r="AD1" s="17"/>
    </row>
    <row r="2" spans="1:58" ht="14.4">
      <c r="A2" s="101" t="s">
        <v>294</v>
      </c>
      <c r="B2" s="526" t="s">
        <v>419</v>
      </c>
      <c r="C2" s="102"/>
      <c r="D2" s="17"/>
      <c r="E2" s="103" t="s">
        <v>493</v>
      </c>
      <c r="F2" s="585" t="s">
        <v>494</v>
      </c>
      <c r="G2" s="528"/>
      <c r="H2" s="104"/>
      <c r="I2" s="17"/>
      <c r="J2" s="17"/>
      <c r="K2" s="17"/>
      <c r="L2" s="17"/>
      <c r="M2" s="17"/>
      <c r="N2" s="17"/>
      <c r="O2" s="17"/>
      <c r="P2" s="17"/>
      <c r="Q2" s="17"/>
      <c r="R2" s="17"/>
      <c r="S2" s="17"/>
      <c r="T2" s="17"/>
      <c r="U2" s="17"/>
      <c r="V2" s="17"/>
      <c r="W2" s="17"/>
      <c r="X2" s="17"/>
      <c r="Y2" s="17"/>
      <c r="Z2" s="16"/>
      <c r="AA2" s="16"/>
      <c r="AB2" s="16"/>
      <c r="AC2" s="16"/>
      <c r="AD2" s="17"/>
      <c r="AE2" s="17"/>
      <c r="AF2" s="17"/>
      <c r="AG2" s="17"/>
      <c r="AH2" s="17"/>
      <c r="AI2" s="18"/>
      <c r="AJ2" s="18"/>
      <c r="AK2" s="18"/>
      <c r="AL2" s="18"/>
      <c r="AM2" s="18"/>
      <c r="AN2" s="18"/>
      <c r="AO2" s="18"/>
      <c r="AP2" s="18"/>
      <c r="AQ2" s="18"/>
      <c r="AR2" s="19"/>
      <c r="AS2" s="18"/>
      <c r="AT2" s="18"/>
      <c r="AU2" s="17"/>
      <c r="AV2" s="17"/>
      <c r="AW2" s="17"/>
      <c r="AX2" s="17"/>
      <c r="AY2" s="17"/>
      <c r="AZ2" s="17"/>
      <c r="BA2" s="17"/>
    </row>
    <row r="3" spans="1:58" ht="14.4">
      <c r="A3" s="105" t="s">
        <v>297</v>
      </c>
      <c r="B3" s="529">
        <v>3</v>
      </c>
      <c r="C3" s="530"/>
      <c r="D3" s="17"/>
      <c r="E3" s="106" t="s">
        <v>298</v>
      </c>
      <c r="F3" s="562"/>
      <c r="G3" s="532"/>
      <c r="H3" s="533"/>
      <c r="I3" s="17"/>
      <c r="J3" s="17"/>
      <c r="K3" s="17"/>
      <c r="L3" s="17"/>
      <c r="M3" s="17"/>
      <c r="N3" s="17"/>
      <c r="O3" s="17"/>
      <c r="P3" s="17"/>
      <c r="Q3" s="17"/>
      <c r="R3" s="17"/>
      <c r="S3" s="17"/>
      <c r="T3" s="17"/>
      <c r="U3" s="17"/>
      <c r="V3" s="17"/>
      <c r="W3" s="17"/>
      <c r="X3" s="17"/>
      <c r="Y3" s="17"/>
      <c r="Z3" s="17"/>
      <c r="AA3" s="17"/>
      <c r="AB3" s="17"/>
      <c r="AC3" s="17"/>
      <c r="AD3" s="17"/>
    </row>
    <row r="4" spans="1:58" ht="14.4">
      <c r="A4" s="534" t="s">
        <v>300</v>
      </c>
      <c r="B4" s="535">
        <v>45509</v>
      </c>
      <c r="C4" s="536"/>
      <c r="D4" s="17"/>
      <c r="E4" s="537"/>
      <c r="F4" s="538"/>
      <c r="G4" s="539"/>
      <c r="H4" s="540"/>
      <c r="I4" s="17"/>
      <c r="J4" s="17"/>
      <c r="K4" s="17"/>
      <c r="L4" s="17"/>
      <c r="M4" s="17"/>
      <c r="N4" s="17"/>
      <c r="O4" s="17"/>
      <c r="P4" s="17"/>
      <c r="Q4" s="17"/>
      <c r="R4" s="17"/>
      <c r="S4" s="17"/>
      <c r="T4" s="17"/>
      <c r="U4" s="17"/>
      <c r="V4" s="17"/>
      <c r="W4" s="17"/>
      <c r="X4" s="17"/>
      <c r="Y4" s="17"/>
      <c r="Z4" s="17"/>
      <c r="AA4" s="17"/>
      <c r="AB4" s="17"/>
      <c r="AC4" s="17"/>
      <c r="AD4" s="17"/>
    </row>
    <row r="5" spans="1:58" ht="14.4">
      <c r="A5" s="541" t="s">
        <v>301</v>
      </c>
      <c r="B5" s="542"/>
      <c r="C5" s="541"/>
      <c r="D5" s="17"/>
      <c r="E5" s="543" t="s">
        <v>302</v>
      </c>
      <c r="F5" s="543"/>
      <c r="G5" s="532"/>
      <c r="H5" s="543"/>
      <c r="I5" s="17"/>
      <c r="J5" s="17"/>
      <c r="K5" s="17"/>
      <c r="L5" s="17"/>
      <c r="M5" s="17"/>
      <c r="N5" s="17"/>
      <c r="O5" s="17"/>
      <c r="P5" s="17"/>
      <c r="Q5" s="17"/>
      <c r="R5" s="17"/>
      <c r="S5" s="17"/>
      <c r="T5" s="17"/>
      <c r="U5" s="17"/>
      <c r="V5" s="17"/>
      <c r="W5" s="17"/>
      <c r="X5" s="17"/>
      <c r="Y5" s="17"/>
      <c r="Z5" s="17"/>
      <c r="AA5" s="17"/>
      <c r="AB5" s="17"/>
      <c r="AC5" s="17"/>
      <c r="AD5" s="17"/>
    </row>
    <row r="6" spans="1:58" ht="14.4">
      <c r="A6" s="16"/>
      <c r="B6" s="107"/>
      <c r="C6" s="17"/>
      <c r="D6" s="17"/>
      <c r="E6" s="17"/>
      <c r="F6" s="17"/>
      <c r="G6" s="17"/>
      <c r="H6" s="17"/>
      <c r="I6" s="17"/>
      <c r="J6" s="107"/>
      <c r="K6" s="17"/>
      <c r="L6" s="17"/>
      <c r="M6" s="17"/>
      <c r="N6" s="17"/>
      <c r="O6" s="17"/>
      <c r="P6" s="17"/>
      <c r="Q6" s="17"/>
      <c r="R6" s="17"/>
      <c r="S6" s="17"/>
      <c r="T6" s="17"/>
      <c r="U6" s="17"/>
      <c r="V6" s="17"/>
      <c r="W6" s="17"/>
      <c r="X6" s="17"/>
      <c r="Y6" s="17"/>
      <c r="Z6" s="17"/>
      <c r="AA6" s="17"/>
      <c r="AB6" s="17"/>
      <c r="AC6" s="17"/>
      <c r="AD6" s="17"/>
    </row>
    <row r="7" spans="1:58" ht="14.4">
      <c r="A7" s="544" t="s">
        <v>303</v>
      </c>
      <c r="B7" s="102">
        <v>75</v>
      </c>
      <c r="C7" s="17"/>
      <c r="D7" s="749" t="s">
        <v>304</v>
      </c>
      <c r="E7" s="705"/>
      <c r="F7" s="705"/>
      <c r="G7" s="705"/>
      <c r="H7" s="705"/>
      <c r="I7" s="705"/>
      <c r="J7" s="17"/>
      <c r="K7" s="17"/>
      <c r="L7" s="17"/>
      <c r="M7" s="17"/>
      <c r="N7" s="17"/>
      <c r="O7" s="17"/>
      <c r="P7" s="17"/>
      <c r="Q7" s="17"/>
      <c r="R7" s="17"/>
      <c r="S7" s="17"/>
      <c r="T7" s="17"/>
      <c r="U7" s="17"/>
      <c r="V7" s="17"/>
      <c r="W7" s="17"/>
      <c r="X7" s="17"/>
      <c r="Y7" s="17"/>
      <c r="Z7" s="17"/>
      <c r="AA7" s="17"/>
      <c r="AB7" s="17"/>
      <c r="AC7" s="17"/>
      <c r="AD7" s="17"/>
    </row>
    <row r="8" spans="1:58" ht="14.25" customHeight="1">
      <c r="A8" s="545" t="s">
        <v>305</v>
      </c>
      <c r="B8" s="586">
        <f>M20</f>
        <v>2084.35</v>
      </c>
      <c r="C8" s="17" t="s">
        <v>306</v>
      </c>
      <c r="D8" s="750" t="s">
        <v>307</v>
      </c>
      <c r="E8" s="746"/>
      <c r="F8" s="746"/>
      <c r="G8" s="746"/>
      <c r="H8" s="746"/>
      <c r="I8" s="746"/>
      <c r="J8" s="17"/>
      <c r="K8" s="17"/>
      <c r="L8" s="17"/>
      <c r="M8" s="17"/>
      <c r="N8" s="17"/>
      <c r="O8" s="17"/>
      <c r="P8" s="17"/>
      <c r="Q8" s="17"/>
      <c r="R8" s="17"/>
      <c r="S8" s="17"/>
      <c r="T8" s="17"/>
      <c r="U8" s="17"/>
      <c r="V8" s="17"/>
      <c r="W8" s="17"/>
      <c r="X8" s="17"/>
      <c r="Y8" s="17"/>
      <c r="Z8" s="17"/>
      <c r="AA8" s="17"/>
      <c r="AB8" s="17"/>
      <c r="AC8" s="17"/>
      <c r="AD8" s="17"/>
    </row>
    <row r="9" spans="1:58" ht="14.4">
      <c r="A9" s="108" t="s">
        <v>308</v>
      </c>
      <c r="B9" s="547" t="s">
        <v>309</v>
      </c>
      <c r="C9" s="17"/>
      <c r="D9" s="17"/>
      <c r="E9" s="18"/>
      <c r="F9" s="18"/>
      <c r="G9" s="18"/>
      <c r="H9" s="18"/>
      <c r="I9" s="18"/>
      <c r="J9" s="18"/>
      <c r="K9" s="18"/>
      <c r="L9" s="18"/>
      <c r="M9" s="18"/>
      <c r="N9" s="18"/>
      <c r="O9" s="18"/>
      <c r="P9" s="18"/>
      <c r="Q9" s="17"/>
      <c r="R9" s="18"/>
      <c r="S9" s="18"/>
      <c r="T9" s="18"/>
      <c r="U9" s="18"/>
      <c r="V9" s="18"/>
      <c r="W9" s="18"/>
      <c r="X9" s="18"/>
      <c r="Y9" s="18"/>
      <c r="Z9" s="18"/>
      <c r="AA9" s="18"/>
      <c r="AB9" s="18"/>
      <c r="AC9" s="18"/>
      <c r="AD9" s="19" t="s">
        <v>62</v>
      </c>
    </row>
    <row r="10" spans="1:58" ht="14.4">
      <c r="A10" s="548" t="s">
        <v>310</v>
      </c>
      <c r="B10" s="587">
        <v>4</v>
      </c>
      <c r="C10" s="17"/>
      <c r="D10" s="17"/>
      <c r="E10" s="18"/>
      <c r="F10" s="18"/>
      <c r="G10" s="18"/>
      <c r="H10" s="18"/>
      <c r="I10" s="18"/>
      <c r="J10" s="18"/>
      <c r="K10" s="18"/>
      <c r="L10" s="18"/>
      <c r="M10" s="18"/>
      <c r="N10" s="18"/>
      <c r="O10" s="18"/>
      <c r="P10" s="18"/>
      <c r="Q10" s="17"/>
      <c r="R10" s="18"/>
      <c r="S10" s="18"/>
      <c r="T10" s="18"/>
      <c r="U10" s="18"/>
      <c r="V10" s="18"/>
      <c r="W10" s="18"/>
      <c r="X10" s="18"/>
      <c r="Y10" s="18"/>
      <c r="Z10" s="18"/>
      <c r="AA10" s="18"/>
      <c r="AB10" s="18"/>
      <c r="AC10" s="18"/>
      <c r="AD10" s="19"/>
    </row>
    <row r="11" spans="1:58" ht="14.4">
      <c r="A11" s="108" t="s">
        <v>311</v>
      </c>
      <c r="B11" s="588"/>
      <c r="C11" s="17"/>
      <c r="D11" s="17"/>
      <c r="E11" s="18"/>
      <c r="F11" s="18"/>
      <c r="G11" s="18"/>
      <c r="H11" s="18"/>
      <c r="I11" s="18"/>
      <c r="J11" s="18"/>
      <c r="K11" s="18"/>
      <c r="L11" s="18"/>
      <c r="M11" s="18"/>
      <c r="N11" s="18"/>
      <c r="O11" s="18"/>
      <c r="P11" s="18"/>
      <c r="Q11" s="17"/>
      <c r="R11" s="18"/>
      <c r="S11" s="18"/>
      <c r="T11" s="18"/>
      <c r="U11" s="18"/>
      <c r="V11" s="18"/>
      <c r="W11" s="18"/>
      <c r="X11" s="18"/>
      <c r="Y11" s="18"/>
      <c r="Z11" s="18"/>
      <c r="AA11" s="18"/>
      <c r="AB11" s="18"/>
      <c r="AC11" s="18"/>
      <c r="AD11" s="19"/>
    </row>
    <row r="12" spans="1:58" ht="14.4">
      <c r="A12" s="17"/>
      <c r="B12" s="17"/>
      <c r="C12" s="17"/>
      <c r="D12" s="17"/>
      <c r="E12" s="18"/>
      <c r="F12" s="18"/>
      <c r="G12" s="18"/>
      <c r="H12" s="18"/>
      <c r="I12" s="18"/>
      <c r="J12" s="18"/>
      <c r="K12" s="18"/>
      <c r="L12" s="18"/>
      <c r="M12" s="18"/>
      <c r="N12" s="18"/>
      <c r="O12" s="18"/>
      <c r="P12" s="18"/>
      <c r="Q12" s="17"/>
      <c r="R12" s="18"/>
      <c r="S12" s="18"/>
      <c r="T12" s="18"/>
      <c r="U12" s="18"/>
      <c r="V12" s="18"/>
      <c r="W12" s="18"/>
      <c r="X12" s="18"/>
      <c r="Y12" s="18"/>
      <c r="Z12" s="18"/>
      <c r="AA12" s="18"/>
      <c r="AB12" s="18"/>
      <c r="AC12" s="18"/>
      <c r="AD12" s="18" t="str">
        <f t="array" ref="AD12:BF12">Buitenwesten!LocationNames</f>
        <v>SC1</v>
      </c>
      <c r="AE12" s="18" t="str">
        <v>SC1 - Half</v>
      </c>
      <c r="AF12" s="18" t="str">
        <v>SC2</v>
      </c>
      <c r="AG12" s="18" t="str">
        <v>SC2 - Half</v>
      </c>
      <c r="AH12" s="18" t="str">
        <v>SC3</v>
      </c>
      <c r="AI12" s="18" t="str">
        <v>SC4</v>
      </c>
      <c r="AJ12" s="18" t="str">
        <v>SC5</v>
      </c>
      <c r="AK12" s="18" t="str">
        <v>SC6</v>
      </c>
      <c r="AL12" s="18" t="str">
        <v>Dojo</v>
      </c>
      <c r="AM12" s="18" t="str">
        <v>Boulder Wall</v>
      </c>
      <c r="AN12" s="18" t="str">
        <v>Climbing Wall</v>
      </c>
      <c r="AO12" s="18" t="str">
        <v>Artificial Hockey field</v>
      </c>
      <c r="AP12" s="18" t="str">
        <v>Artificial Hockey field - Half</v>
      </c>
      <c r="AQ12" s="18" t="str">
        <v>Artificial Soccer field</v>
      </c>
      <c r="AR12" s="18" t="str">
        <v>Artificial Soccer field - Half</v>
      </c>
      <c r="AS12" s="18" t="str">
        <v>Basketball</v>
      </c>
      <c r="AT12" s="18" t="str">
        <v>Bastille field</v>
      </c>
      <c r="AU12" s="18" t="str">
        <v>Beach fields</v>
      </c>
      <c r="AV12" s="18" t="str">
        <v>Shooting range</v>
      </c>
      <c r="AW12" s="18" t="str">
        <v>Multi/Lacrosse field</v>
      </c>
      <c r="AX12" s="18" t="str">
        <v>Multi/Lacrosse field - Half</v>
      </c>
      <c r="AY12" s="18" t="str">
        <v>Bootcamp field</v>
      </c>
      <c r="AZ12" s="18" t="str">
        <v>Multi/Baseball field</v>
      </c>
      <c r="BA12" s="18" t="str">
        <v>Tennis court</v>
      </c>
      <c r="BB12" s="18" t="str">
        <v>Utrack</v>
      </c>
      <c r="BC12" s="23" t="str">
        <v>Verreveld</v>
      </c>
      <c r="BD12" s="23" t="str">
        <v>Wsc</v>
      </c>
      <c r="BE12" s="23" t="str">
        <v>Indoor pool</v>
      </c>
      <c r="BF12" s="23" t="str">
        <v>Outdoor pool</v>
      </c>
    </row>
    <row r="13" spans="1:58" ht="14.4">
      <c r="A13" s="549" t="s">
        <v>312</v>
      </c>
      <c r="B13" s="17"/>
      <c r="C13" s="17"/>
      <c r="D13" s="17"/>
      <c r="E13" s="17"/>
      <c r="F13" s="18"/>
      <c r="G13" s="549" t="s">
        <v>313</v>
      </c>
      <c r="H13" s="18"/>
      <c r="I13" s="18"/>
      <c r="J13" s="550" t="s">
        <v>314</v>
      </c>
      <c r="K13" s="18"/>
      <c r="L13" s="550" t="s">
        <v>315</v>
      </c>
      <c r="M13" s="18"/>
      <c r="N13" s="767" t="s">
        <v>495</v>
      </c>
      <c r="O13" s="708"/>
      <c r="P13" s="18"/>
      <c r="Q13" s="18"/>
      <c r="R13" s="17"/>
      <c r="S13" s="18"/>
      <c r="T13" s="18"/>
      <c r="U13" s="18"/>
      <c r="V13" s="18"/>
      <c r="W13" s="18"/>
      <c r="X13" s="18"/>
      <c r="Y13" s="18"/>
      <c r="Z13" s="18"/>
      <c r="AA13" s="18"/>
      <c r="AB13" s="18"/>
      <c r="AC13" s="18"/>
      <c r="AD13" s="20">
        <f t="array" ref="AD13:BF13">Constants!A3:AC3</f>
        <v>60</v>
      </c>
      <c r="AE13" s="20">
        <v>30</v>
      </c>
      <c r="AF13" s="20">
        <v>60</v>
      </c>
      <c r="AG13" s="20">
        <v>30</v>
      </c>
      <c r="AH13" s="20">
        <v>40</v>
      </c>
      <c r="AI13" s="20">
        <v>40</v>
      </c>
      <c r="AJ13" s="20">
        <v>35</v>
      </c>
      <c r="AK13" s="20">
        <v>35</v>
      </c>
      <c r="AL13" s="20">
        <v>35</v>
      </c>
      <c r="AM13" s="20">
        <v>25</v>
      </c>
      <c r="AN13" s="20">
        <v>40</v>
      </c>
      <c r="AO13" s="20">
        <v>85</v>
      </c>
      <c r="AP13" s="20">
        <v>42.5</v>
      </c>
      <c r="AQ13" s="20">
        <v>90</v>
      </c>
      <c r="AR13" s="20">
        <v>45</v>
      </c>
      <c r="AS13" s="20">
        <v>27.5</v>
      </c>
      <c r="AT13" s="20">
        <v>45</v>
      </c>
      <c r="AU13" s="20">
        <v>50</v>
      </c>
      <c r="AV13" s="20">
        <v>30</v>
      </c>
      <c r="AW13" s="20">
        <v>85</v>
      </c>
      <c r="AX13" s="20">
        <v>42.5</v>
      </c>
      <c r="AY13" s="20">
        <v>50</v>
      </c>
      <c r="AZ13" s="20">
        <v>60</v>
      </c>
      <c r="BA13" s="20">
        <v>30</v>
      </c>
      <c r="BB13" s="20">
        <v>20</v>
      </c>
      <c r="BC13" s="20">
        <v>45</v>
      </c>
      <c r="BD13" s="20">
        <v>0</v>
      </c>
      <c r="BE13" s="20">
        <v>55</v>
      </c>
      <c r="BF13" s="21">
        <v>60</v>
      </c>
    </row>
    <row r="14" spans="1:58" ht="14.4">
      <c r="A14" s="110"/>
      <c r="B14" s="111" t="str">
        <f>Constants!H6</f>
        <v>Performance training</v>
      </c>
      <c r="C14" s="111" t="str">
        <f>Constants!H7</f>
        <v>Performance coaching</v>
      </c>
      <c r="D14" s="111" t="str">
        <f>Constants!H8</f>
        <v>Dangerous</v>
      </c>
      <c r="E14" s="112" t="str">
        <f>Constants!H9</f>
        <v>Recreational</v>
      </c>
      <c r="F14" s="112" t="s">
        <v>109</v>
      </c>
      <c r="G14" s="113"/>
      <c r="H14" s="114" t="s">
        <v>316</v>
      </c>
      <c r="I14" s="115" t="s">
        <v>92</v>
      </c>
      <c r="J14" s="113" t="s">
        <v>6</v>
      </c>
      <c r="K14" s="115" t="s">
        <v>317</v>
      </c>
      <c r="L14" s="113" t="s">
        <v>318</v>
      </c>
      <c r="M14" s="116">
        <f t="array" ref="M14">(SUM(IF(Buitenwesten!$D$45:$D$49="PT",(Buitenwesten!$F$45:$F$49)/1.5+IF(Buitenwesten!$G$45:$G$49="yes",1)))+SUM(IF(Buitenwesten!$D$45:$D$49="Extern",(Buitenwesten!$F$45:$F$49)/1.5+IF(Buitenwesten!$G$45:$G$49="yes",1)))+SUM(IF(Buitenwesten!$D$45:$D$49="PT-ZZP",(Buitenwesten!$F$45:$F$49)/1.5+IF(Buitenwesten!$G$45:$G$49="yes",1))))*Constants!B10</f>
        <v>2000</v>
      </c>
      <c r="N14" s="768"/>
      <c r="O14" s="769"/>
      <c r="P14" s="18"/>
      <c r="Q14" s="18"/>
      <c r="R14" s="17"/>
      <c r="S14" s="18"/>
      <c r="T14" s="18"/>
      <c r="U14" s="18"/>
      <c r="V14" s="18"/>
      <c r="W14" s="18"/>
      <c r="X14" s="18"/>
      <c r="Y14" s="18"/>
      <c r="Z14" s="18"/>
      <c r="AA14" s="18"/>
      <c r="AB14" s="18"/>
      <c r="AC14" s="18"/>
      <c r="AD14" s="17">
        <f t="shared" ref="AD14:BF14" si="0">SUMIF($B$69:$B$83,AD12,$F$69:$F$83)</f>
        <v>0</v>
      </c>
      <c r="AE14" s="17">
        <f t="shared" si="0"/>
        <v>0</v>
      </c>
      <c r="AF14" s="17">
        <f t="shared" si="0"/>
        <v>0</v>
      </c>
      <c r="AG14" s="17">
        <f t="shared" si="0"/>
        <v>0</v>
      </c>
      <c r="AH14" s="17">
        <f t="shared" si="0"/>
        <v>0</v>
      </c>
      <c r="AI14" s="17">
        <f t="shared" si="0"/>
        <v>0</v>
      </c>
      <c r="AJ14" s="17">
        <f t="shared" si="0"/>
        <v>252</v>
      </c>
      <c r="AK14" s="17">
        <f t="shared" si="0"/>
        <v>0</v>
      </c>
      <c r="AL14" s="17">
        <f t="shared" si="0"/>
        <v>0</v>
      </c>
      <c r="AM14" s="17">
        <f t="shared" si="0"/>
        <v>0</v>
      </c>
      <c r="AN14" s="17">
        <f t="shared" si="0"/>
        <v>0</v>
      </c>
      <c r="AO14" s="17">
        <f t="shared" si="0"/>
        <v>0</v>
      </c>
      <c r="AP14" s="17">
        <f t="shared" si="0"/>
        <v>0</v>
      </c>
      <c r="AQ14" s="17">
        <f t="shared" si="0"/>
        <v>0</v>
      </c>
      <c r="AR14" s="17">
        <f t="shared" si="0"/>
        <v>0</v>
      </c>
      <c r="AS14" s="17">
        <f t="shared" si="0"/>
        <v>0</v>
      </c>
      <c r="AT14" s="17">
        <f t="shared" si="0"/>
        <v>0</v>
      </c>
      <c r="AU14" s="17">
        <f t="shared" si="0"/>
        <v>0</v>
      </c>
      <c r="AV14" s="17">
        <f t="shared" si="0"/>
        <v>0</v>
      </c>
      <c r="AW14" s="17">
        <f t="shared" si="0"/>
        <v>0</v>
      </c>
      <c r="AX14" s="17">
        <f t="shared" si="0"/>
        <v>0</v>
      </c>
      <c r="AY14" s="17">
        <f t="shared" si="0"/>
        <v>0</v>
      </c>
      <c r="AZ14" s="17">
        <f t="shared" si="0"/>
        <v>0</v>
      </c>
      <c r="BA14" s="17">
        <f t="shared" si="0"/>
        <v>0</v>
      </c>
      <c r="BB14" s="17">
        <f t="shared" si="0"/>
        <v>0</v>
      </c>
      <c r="BC14" s="17">
        <f t="shared" si="0"/>
        <v>0</v>
      </c>
      <c r="BD14" s="17">
        <f t="shared" si="0"/>
        <v>0</v>
      </c>
      <c r="BE14" s="17">
        <f t="shared" si="0"/>
        <v>0</v>
      </c>
      <c r="BF14" s="17">
        <f t="shared" si="0"/>
        <v>0</v>
      </c>
    </row>
    <row r="15" spans="1:58" ht="14.4">
      <c r="A15" s="117" t="str">
        <f>Constants!E6</f>
        <v>PT</v>
      </c>
      <c r="B15" s="17">
        <f>SUMIFS(Buitenwesten!$F$54:$F$65,Buitenwesten!$B$54:$B$65, B$14,Buitenwesten!$H$54:$H$65,$A15)*(1+Constants!$B$7)</f>
        <v>0</v>
      </c>
      <c r="C15" s="17">
        <f>SUMIFS(Buitenwesten!$F$54:$F$65,Buitenwesten!$B$54:$B$65, C$14,Buitenwesten!$H$54:$H$65,$A15)</f>
        <v>0</v>
      </c>
      <c r="D15" s="17">
        <f>SUMIFS(Buitenwesten!$F$54:$F$65,Buitenwesten!$B$54:$B$65, D$14,Buitenwesten!$H$54:$H$65,$A15)*(1+Constants!$B$7)</f>
        <v>302.39999999999998</v>
      </c>
      <c r="E15" s="17">
        <f>SUMIFS(Buitenwesten!$F$54:$F$65,Buitenwesten!$B$54:$B$65, E$14,Buitenwesten!$H$54:$H$65,$A15)*(1+Constants!$B$7)</f>
        <v>0</v>
      </c>
      <c r="F15" s="17">
        <f>SUMIFS(Buitenwesten!$F$54:$F$65,Buitenwesten!$B$54:$B$65, F$14,Buitenwesten!$H$54:$H$65,$A15)*(1+Constants!$B$7)</f>
        <v>25.2</v>
      </c>
      <c r="G15" s="117" t="s">
        <v>319</v>
      </c>
      <c r="H15" s="17">
        <f>SUMIF(Buitenwesten!$B$69:$B$84,"&lt;&gt;External",Buitenwesten!$F$69:$F$84)</f>
        <v>252</v>
      </c>
      <c r="I15" s="118">
        <f>SUMIF(Buitenwesten!$B$69:$B$84,"External",Buitenwesten!$F$69:$F$84)</f>
        <v>0</v>
      </c>
      <c r="J15" s="119">
        <f>SUM(Buitenwesten!$F$89:$F$96)</f>
        <v>84.35</v>
      </c>
      <c r="K15" s="120">
        <f>IF(OR(ISBLANK(B7),ISBLANK(B9)), "ERROR",MAX(MIN(J15,B7*Constants!B14)-Constants!B13*B7,0)*IF(B9="yes",Constants!B15,IF(B9="no",Constants!B16,0)))</f>
        <v>0</v>
      </c>
      <c r="L15" s="121" t="s">
        <v>257</v>
      </c>
      <c r="M15" s="122">
        <v>0</v>
      </c>
      <c r="N15" s="763"/>
      <c r="O15" s="764"/>
      <c r="P15" s="18"/>
      <c r="Q15" s="18"/>
      <c r="R15" s="17"/>
      <c r="S15" s="18"/>
      <c r="T15" s="18"/>
      <c r="U15" s="18"/>
      <c r="V15" s="18"/>
      <c r="W15" s="18"/>
      <c r="X15" s="18"/>
      <c r="Y15" s="18"/>
      <c r="Z15" s="18"/>
      <c r="AA15" s="18"/>
      <c r="AB15" s="18"/>
      <c r="AC15" s="18"/>
      <c r="AD15" s="20">
        <f t="shared" ref="AD15:BF15" si="1">AD13*AD14</f>
        <v>0</v>
      </c>
      <c r="AE15" s="20">
        <f t="shared" si="1"/>
        <v>0</v>
      </c>
      <c r="AF15" s="20">
        <f t="shared" si="1"/>
        <v>0</v>
      </c>
      <c r="AG15" s="20">
        <f t="shared" si="1"/>
        <v>0</v>
      </c>
      <c r="AH15" s="20">
        <f t="shared" si="1"/>
        <v>0</v>
      </c>
      <c r="AI15" s="20">
        <f t="shared" si="1"/>
        <v>0</v>
      </c>
      <c r="AJ15" s="20">
        <f t="shared" si="1"/>
        <v>8820</v>
      </c>
      <c r="AK15" s="20">
        <f t="shared" si="1"/>
        <v>0</v>
      </c>
      <c r="AL15" s="20">
        <f t="shared" si="1"/>
        <v>0</v>
      </c>
      <c r="AM15" s="20">
        <f t="shared" si="1"/>
        <v>0</v>
      </c>
      <c r="AN15" s="20">
        <f t="shared" si="1"/>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20">
        <f t="shared" si="1"/>
        <v>0</v>
      </c>
      <c r="BB15" s="20">
        <f t="shared" si="1"/>
        <v>0</v>
      </c>
      <c r="BC15" s="20">
        <f t="shared" si="1"/>
        <v>0</v>
      </c>
      <c r="BD15" s="20">
        <f t="shared" si="1"/>
        <v>0</v>
      </c>
      <c r="BE15" s="20">
        <f t="shared" si="1"/>
        <v>0</v>
      </c>
      <c r="BF15" s="20">
        <f t="shared" si="1"/>
        <v>0</v>
      </c>
    </row>
    <row r="16" spans="1:58" ht="14.4">
      <c r="A16" s="117" t="str">
        <f>Constants!E7</f>
        <v>PT-V</v>
      </c>
      <c r="B16" s="17">
        <f>SUMIFS(Buitenwesten!$F$54:$F$65,Buitenwesten!$B$54:$B$65, B$14,Buitenwesten!$H$54:$H$65,$A16)*(1+Constants!$B$9)</f>
        <v>0</v>
      </c>
      <c r="C16" s="17">
        <f>SUMIFS(Buitenwesten!$F$54:$F$65,Buitenwesten!$B$54:$B$65, C$14,Buitenwesten!$H$54:$H$65,$A16)</f>
        <v>0</v>
      </c>
      <c r="D16" s="17">
        <f>SUMIFS(Buitenwesten!$F$54:$F$65,Buitenwesten!$B$54:$B$65, D$14,Buitenwesten!$H$54:$H$65,$A16)*(1+Constants!$B$9)</f>
        <v>0</v>
      </c>
      <c r="E16" s="17">
        <f>SUMIFS(Buitenwesten!$F$54:$F$65,Buitenwesten!$B$54:$B$65, E$14,Buitenwesten!$H$54:$H$65,$A16)*(1+Constants!$B$9)</f>
        <v>0</v>
      </c>
      <c r="F16" s="17">
        <f>SUMIFS(Buitenwesten!$F$54:$F$65,Buitenwesten!$B$54:$B$65, F$14,Buitenwesten!$H$54:$H$65,$A16)*(1+Constants!$B$9)</f>
        <v>0</v>
      </c>
      <c r="G16" s="117" t="s">
        <v>35</v>
      </c>
      <c r="H16" s="122">
        <f>SUM(AD15:CA15)</f>
        <v>8820</v>
      </c>
      <c r="I16" s="120">
        <f t="array" ref="I16">SUM(IF(Buitenwesten!$B$69:$B$84="External",Buitenwesten!$F$69:$F$84*Buitenwesten!$H$69:$H$84,0))</f>
        <v>0</v>
      </c>
      <c r="J16" s="123"/>
      <c r="K16" s="124"/>
      <c r="L16" s="121" t="s">
        <v>60</v>
      </c>
      <c r="M16" s="122">
        <f>J15-K15</f>
        <v>84.35</v>
      </c>
      <c r="N16" s="763"/>
      <c r="O16" s="764"/>
      <c r="P16" s="18"/>
      <c r="Q16" s="18"/>
      <c r="R16" s="17"/>
      <c r="S16" s="18"/>
      <c r="T16" s="18"/>
      <c r="U16" s="18"/>
      <c r="V16" s="18"/>
      <c r="W16" s="18"/>
      <c r="X16" s="18"/>
      <c r="Y16" s="18"/>
      <c r="Z16" s="18"/>
      <c r="AA16" s="18"/>
      <c r="AB16" s="18"/>
      <c r="AC16" s="18"/>
      <c r="AD16" s="18"/>
      <c r="AE16" s="18"/>
    </row>
    <row r="17" spans="1:31" ht="14.4">
      <c r="A17" s="117" t="str">
        <f>Constants!E8</f>
        <v>PT-ZZP</v>
      </c>
      <c r="B17" s="17">
        <f>SUMIFS(Buitenwesten!$F$54:$F$65,Buitenwesten!$B$54:$B$65, B$14,Buitenwesten!$H$54:$H$65,$A17)*(1+Constants!$B$7)</f>
        <v>0</v>
      </c>
      <c r="C17" s="17">
        <f>SUMIFS(Buitenwesten!$F$54:$F$65,Buitenwesten!$B$54:$B$65, C$14,Buitenwesten!$H$54:$H$65,$A17)</f>
        <v>0</v>
      </c>
      <c r="D17" s="17">
        <f>SUMIFS(Buitenwesten!$F$54:$F$65,Buitenwesten!$B$54:$B$65, D$14,Buitenwesten!$H$54:$H$65,$A17)*(1+Constants!$B$7)</f>
        <v>0</v>
      </c>
      <c r="E17" s="17">
        <f>SUMIFS(Buitenwesten!$F$54:$F$65,Buitenwesten!$B$54:$B$65, E$14,Buitenwesten!$H$54:$H$65,$A17)*(1+Constants!$B$7)</f>
        <v>0</v>
      </c>
      <c r="F17" s="17">
        <f>SUMIFS(Buitenwesten!$F$54:$F$65,Buitenwesten!$B$54:$B$65, F$14,Buitenwesten!$H$54:$H$65,$A17)*(1+Constants!$B$7)</f>
        <v>0</v>
      </c>
      <c r="G17" s="117"/>
      <c r="H17" s="122"/>
      <c r="I17" s="120"/>
      <c r="J17" s="123"/>
      <c r="K17" s="124"/>
      <c r="L17" s="121"/>
      <c r="M17" s="122"/>
      <c r="N17" s="763"/>
      <c r="O17" s="764"/>
      <c r="P17" s="18"/>
      <c r="Q17" s="18"/>
      <c r="R17" s="17"/>
      <c r="S17" s="18"/>
      <c r="T17" s="18"/>
      <c r="U17" s="18"/>
      <c r="V17" s="18"/>
      <c r="W17" s="18"/>
      <c r="X17" s="18"/>
      <c r="Y17" s="18"/>
      <c r="Z17" s="18"/>
      <c r="AA17" s="18"/>
      <c r="AB17" s="18"/>
      <c r="AC17" s="18"/>
      <c r="AD17" s="18"/>
      <c r="AE17" s="18"/>
    </row>
    <row r="18" spans="1:31" ht="14.4">
      <c r="A18" s="117" t="str">
        <f>Constants!E9</f>
        <v>RT</v>
      </c>
      <c r="B18" s="17">
        <f>SUMIFS(Buitenwesten!$F$54:$F$65,Buitenwesten!$B$54:$B$65, B$14,Buitenwesten!$H$54:$H$65,$A18)</f>
        <v>0</v>
      </c>
      <c r="C18" s="17">
        <f>SUMIFS(Buitenwesten!$F$54:$F$65,Buitenwesten!$B$54:$B$65, C$14,Buitenwesten!$H$54:$H$65,$A18)</f>
        <v>0</v>
      </c>
      <c r="D18" s="17">
        <f>SUMIFS(Buitenwesten!$F$54:$F$65,Buitenwesten!$B$54:$B$65, D$14,Buitenwesten!$H$54:$H$65,$A18)</f>
        <v>0</v>
      </c>
      <c r="E18" s="17">
        <f>SUMIFS(Buitenwesten!$F$54:$F$65,Buitenwesten!$B$54:$B$65, E$14,Buitenwesten!$H$54:$H$65,$A18)</f>
        <v>0</v>
      </c>
      <c r="F18" s="17">
        <f>SUMIFS(Buitenwesten!$F$54:$F$65,Buitenwesten!$B$54:$B$65, F$14,Buitenwesten!$H$54:$H$65,$A18)</f>
        <v>0</v>
      </c>
      <c r="G18" s="117"/>
      <c r="H18" s="122"/>
      <c r="I18" s="120"/>
      <c r="J18" s="123"/>
      <c r="K18" s="124"/>
      <c r="L18" s="121"/>
      <c r="M18" s="122"/>
      <c r="N18" s="763"/>
      <c r="O18" s="764"/>
      <c r="P18" s="18"/>
      <c r="Q18" s="18"/>
      <c r="R18" s="17"/>
      <c r="S18" s="18"/>
      <c r="T18" s="18"/>
      <c r="U18" s="18"/>
      <c r="V18" s="18"/>
      <c r="W18" s="18"/>
      <c r="X18" s="18"/>
      <c r="Y18" s="18"/>
      <c r="Z18" s="18"/>
      <c r="AA18" s="18"/>
      <c r="AB18" s="18"/>
      <c r="AC18" s="18"/>
      <c r="AD18" s="18"/>
      <c r="AE18" s="18"/>
    </row>
    <row r="19" spans="1:31" ht="14.4">
      <c r="A19" s="117" t="str">
        <f>Constants!E10</f>
        <v>Extern</v>
      </c>
      <c r="B19" s="17">
        <f>SUMIFS(Buitenwesten!$F$54:$F$65,Buitenwesten!$B$54:$B$65, B$14,Buitenwesten!$H$54:$H$65,$A19)</f>
        <v>0</v>
      </c>
      <c r="C19" s="17">
        <f>SUMIFS(Buitenwesten!$F$54:$F$65,Buitenwesten!$B$54:$B$65, C$14,Buitenwesten!$H$54:$H$65,$A19)</f>
        <v>0</v>
      </c>
      <c r="D19" s="17">
        <f>SUMIFS(Buitenwesten!$F$54:$F$65,Buitenwesten!$B$54:$B$65, D$14,Buitenwesten!$H$54:$H$65,$A19)</f>
        <v>0</v>
      </c>
      <c r="E19" s="17">
        <f>SUMIFS(Buitenwesten!$F$54:$F$65,Buitenwesten!$B$54:$B$65, E$14,Buitenwesten!$H$54:$H$65,$A19)</f>
        <v>0</v>
      </c>
      <c r="F19" s="17">
        <f>SUMIFS(Buitenwesten!$F$54:$F$65,Buitenwesten!$B$54:$B$65, F$14,Buitenwesten!$H$54:$H$65,$A19)</f>
        <v>0</v>
      </c>
      <c r="G19" s="125"/>
      <c r="H19" s="17"/>
      <c r="I19" s="118"/>
      <c r="J19" s="123"/>
      <c r="K19" s="126"/>
      <c r="L19" s="127"/>
      <c r="M19" s="235"/>
      <c r="N19" s="763"/>
      <c r="O19" s="764"/>
      <c r="P19" s="18"/>
      <c r="Q19" s="18"/>
      <c r="R19" s="17"/>
      <c r="S19" s="18"/>
      <c r="T19" s="18"/>
      <c r="U19" s="18"/>
      <c r="V19" s="18"/>
      <c r="W19" s="18"/>
      <c r="X19" s="18"/>
      <c r="Y19" s="18"/>
      <c r="Z19" s="18"/>
      <c r="AA19" s="18"/>
      <c r="AB19" s="18"/>
      <c r="AC19" s="18"/>
      <c r="AD19" s="18"/>
      <c r="AE19" s="18"/>
    </row>
    <row r="20" spans="1:31" ht="14.4">
      <c r="A20" s="117" t="str">
        <f>CONCATENATE(A17," Costs")</f>
        <v>PT-ZZP Costs</v>
      </c>
      <c r="B20" s="122">
        <f t="array" ref="B20">SUM(IF(Buitenwesten!$B$54:$B$65=B$14,IF(Buitenwesten!$H$54:$H$65="PT-ZZP",Buitenwesten!$F$54:$F$65*Buitenwesten!$I$54:$I$65*(1+Constants!$B$7),0),0))</f>
        <v>0</v>
      </c>
      <c r="C20" s="122">
        <f t="array" ref="C20">SUM(IF(Buitenwesten!$B$54:$B$65=C$14,IF(Buitenwesten!$H$54:$H$65="PT-ZZP",Buitenwesten!$F$54:$F$65*Buitenwesten!$I$54:$I$65,0),0))</f>
        <v>0</v>
      </c>
      <c r="D20" s="122">
        <f t="array" ref="D20">SUM(IF(Buitenwesten!$B$54:$B$65=D$14,IF(Buitenwesten!$H$54:$H$65="PT-ZZP",Buitenwesten!$F$54:$F$65*Buitenwesten!$I$54:$I$65*(1+Constants!$B$7),0),0))</f>
        <v>0</v>
      </c>
      <c r="E20" s="122">
        <f t="array" ref="E20">SUM(IF(Buitenwesten!$B$54:$B$65=E$14,IF(Buitenwesten!$H$54:$H$65="PT-ZZP",Buitenwesten!$F$54:$F$65*Buitenwesten!$I$54:$I$65*(1+Constants!$B$7),0),0))</f>
        <v>0</v>
      </c>
      <c r="F20" s="122">
        <f t="array" ref="F20">SUM(IF(Buitenwesten!$B$54:$B$65=F$14,IF(Buitenwesten!$H$54:$H$65="PT-ZZP",Buitenwesten!$F$54:$F$65*Buitenwesten!$I$54:$I$65*(1+Constants!$B$7),0),0))</f>
        <v>0</v>
      </c>
      <c r="G20" s="125"/>
      <c r="H20" s="17"/>
      <c r="I20" s="118"/>
      <c r="J20" s="123"/>
      <c r="K20" s="126"/>
      <c r="L20" s="121" t="s">
        <v>6</v>
      </c>
      <c r="M20" s="122">
        <f>SUM(M14:M19)</f>
        <v>2084.35</v>
      </c>
      <c r="N20" s="763"/>
      <c r="O20" s="764"/>
      <c r="P20" s="18"/>
      <c r="Q20" s="18"/>
      <c r="R20" s="17"/>
      <c r="S20" s="18"/>
      <c r="T20" s="18"/>
      <c r="U20" s="18"/>
      <c r="V20" s="18"/>
      <c r="W20" s="18"/>
      <c r="X20" s="18"/>
      <c r="Y20" s="18"/>
      <c r="Z20" s="18"/>
      <c r="AA20" s="18"/>
      <c r="AB20" s="18"/>
      <c r="AC20" s="18"/>
      <c r="AD20" s="18"/>
      <c r="AE20" s="18"/>
    </row>
    <row r="21" spans="1:31" ht="15.75" customHeight="1">
      <c r="A21" s="117" t="str">
        <f>CONCATENATE(A19," Costs")</f>
        <v>Extern Costs</v>
      </c>
      <c r="B21" s="122">
        <f t="array" ref="B21">SUM(IF(Buitenwesten!$B$54:$B$65=B$14,IF(Buitenwesten!$H$54:$H$65="Extern",Buitenwesten!$F$54:$F$65*Buitenwesten!$I$54:$I$65,0),0))</f>
        <v>0</v>
      </c>
      <c r="C21" s="122">
        <f t="array" ref="C21">SUM(IF(Buitenwesten!$B$54:$B$65=C$14,IF(Buitenwesten!$H$54:$H$65="Extern",Buitenwesten!$F$54:$F$65*Buitenwesten!$I$54:$I$65,0),0))</f>
        <v>0</v>
      </c>
      <c r="D21" s="122">
        <f t="array" ref="D21">SUM(IF(Buitenwesten!$B$54:$B$65=D$14,IF(Buitenwesten!$H$54:$H$65="Extern",Buitenwesten!$F$54:$F$65*Buitenwesten!$I$54:$I$65,0),0))</f>
        <v>0</v>
      </c>
      <c r="E21" s="122">
        <f t="array" ref="E21">SUM(IF(Buitenwesten!$B$54:$B$65=E$14,IF(Buitenwesten!$H$54:$H$65="Extern",Buitenwesten!$F$54:$F$65*Buitenwesten!$I$54:$I$65,0),0))</f>
        <v>0</v>
      </c>
      <c r="F21" s="120">
        <f t="array" ref="F21">SUM(IF(Buitenwesten!$B$54:$B$65=F$14,IF(Buitenwesten!$H$54:$H$65="Extern",Buitenwesten!$F$54:$F$65*Buitenwesten!$I$54:$I$65,0),0))</f>
        <v>0</v>
      </c>
      <c r="G21" s="129"/>
      <c r="H21" s="551"/>
      <c r="I21" s="130"/>
      <c r="J21" s="131"/>
      <c r="K21" s="132"/>
      <c r="L21" s="131"/>
      <c r="M21" s="589"/>
      <c r="N21" s="765"/>
      <c r="O21" s="766"/>
      <c r="P21" s="18"/>
      <c r="Q21" s="18"/>
      <c r="R21" s="17"/>
      <c r="S21" s="18"/>
      <c r="T21" s="18"/>
      <c r="U21" s="18"/>
      <c r="V21" s="18"/>
      <c r="W21" s="18"/>
      <c r="X21" s="18"/>
      <c r="Y21" s="18"/>
      <c r="Z21" s="18"/>
      <c r="AA21" s="18"/>
      <c r="AB21" s="18"/>
      <c r="AC21" s="18"/>
      <c r="AD21" s="18"/>
      <c r="AE21" s="18"/>
    </row>
    <row r="22" spans="1:31" ht="15" customHeight="1">
      <c r="A22" s="117" t="s">
        <v>320</v>
      </c>
      <c r="B22" s="122"/>
      <c r="C22" s="122"/>
      <c r="D22" s="122"/>
      <c r="E22" s="122"/>
      <c r="F22" s="120">
        <f t="array" ref="F22">SUMIFS(Buitenwesten!$F$54:$F$65,Buitenwesten!$B$54:$B$65,"Mentorship",Buitenwesten!$H$54:$H$65,"PT-V")*Constants!B8+SUMIFS(Buitenwesten!$F$54:$F$65,Buitenwesten!$B$54:$B$65,"Mentorship",Buitenwesten!$H$54:$H$65,"PT")*Constants!B6+SUMPRODUCT(IF(Buitenwesten!$B$54:$B$65="Mentorship",IF(Buitenwesten!$H$54:$H$65="PT-ZZP",Buitenwesten!$F$54:$F$65*Buitenwesten!$I$54:$I$65,0)))</f>
        <v>1050</v>
      </c>
    </row>
    <row r="23" spans="1:31" ht="15" customHeight="1">
      <c r="A23" s="133" t="s">
        <v>321</v>
      </c>
      <c r="B23" s="552"/>
      <c r="C23" s="552"/>
      <c r="D23" s="552"/>
      <c r="E23" s="552">
        <f>SUMIF(Buitenwesten!$B$54:$B$65,"External Trainer Course",Buitenwesten!$I$54:$I$65)</f>
        <v>0</v>
      </c>
      <c r="F23" s="134"/>
    </row>
    <row r="24" spans="1:31" ht="15.75" customHeight="1">
      <c r="A24" s="17"/>
      <c r="B24" s="17"/>
      <c r="C24" s="17"/>
      <c r="D24" s="17"/>
      <c r="E24" s="18"/>
      <c r="F24" s="18"/>
      <c r="G24" s="18"/>
      <c r="H24" s="18"/>
      <c r="I24" s="18"/>
      <c r="J24" s="18"/>
      <c r="K24" s="18"/>
      <c r="L24" s="18"/>
      <c r="M24" s="18"/>
      <c r="N24" s="18"/>
      <c r="O24" s="18"/>
      <c r="P24" s="18"/>
      <c r="Q24" s="17"/>
      <c r="R24" s="18"/>
      <c r="S24" s="18"/>
      <c r="T24" s="18"/>
      <c r="U24" s="18"/>
      <c r="V24" s="18"/>
      <c r="W24" s="18"/>
      <c r="X24" s="18"/>
      <c r="Y24" s="18"/>
      <c r="Z24" s="18"/>
      <c r="AA24" s="18"/>
      <c r="AB24" s="18"/>
      <c r="AC24" s="18"/>
      <c r="AD24" s="18"/>
    </row>
    <row r="25" spans="1:31" ht="15.75" customHeight="1">
      <c r="A25" s="17"/>
      <c r="B25" s="17"/>
      <c r="C25" s="17"/>
      <c r="D25" s="17"/>
      <c r="E25" s="18"/>
      <c r="F25" s="18"/>
      <c r="G25" s="18"/>
      <c r="H25" s="18"/>
      <c r="I25" s="18"/>
      <c r="J25" s="18"/>
      <c r="K25" s="18"/>
      <c r="L25" s="18"/>
      <c r="M25" s="18"/>
      <c r="N25" s="18"/>
      <c r="O25" s="18"/>
      <c r="P25" s="18"/>
      <c r="Q25" s="17"/>
      <c r="R25" s="18"/>
      <c r="S25" s="18"/>
      <c r="T25" s="18"/>
      <c r="U25" s="18"/>
      <c r="V25" s="18"/>
      <c r="W25" s="18"/>
      <c r="X25" s="18"/>
      <c r="Y25" s="18"/>
      <c r="Z25" s="18"/>
      <c r="AA25" s="18"/>
      <c r="AB25" s="18"/>
      <c r="AC25" s="18"/>
      <c r="AD25" s="18"/>
    </row>
    <row r="26" spans="1:31" ht="15.75" customHeight="1">
      <c r="A26" s="135" t="s">
        <v>322</v>
      </c>
      <c r="B26" s="18"/>
      <c r="C26" s="18"/>
      <c r="D26" s="18"/>
      <c r="E26" s="18"/>
      <c r="F26" s="18"/>
      <c r="G26" s="18"/>
      <c r="H26" s="20"/>
      <c r="I26" s="18"/>
      <c r="J26" s="18"/>
      <c r="K26" s="18"/>
      <c r="L26" s="18"/>
      <c r="M26" s="18"/>
      <c r="N26" s="18"/>
      <c r="O26" s="18"/>
      <c r="P26" s="18"/>
      <c r="Q26" s="17"/>
      <c r="R26" s="18"/>
      <c r="S26" s="18"/>
      <c r="T26" s="18"/>
      <c r="U26" s="18"/>
      <c r="V26" s="18"/>
      <c r="W26" s="18"/>
      <c r="X26" s="18"/>
      <c r="Y26" s="18"/>
      <c r="Z26" s="18"/>
      <c r="AA26" s="18"/>
      <c r="AB26" s="18"/>
      <c r="AC26" s="18"/>
      <c r="AD26" s="18"/>
    </row>
    <row r="27" spans="1:31" ht="15.75" customHeight="1">
      <c r="A27" s="751" t="s">
        <v>323</v>
      </c>
      <c r="B27" s="752"/>
      <c r="C27" s="752"/>
      <c r="D27" s="752"/>
      <c r="E27" s="752"/>
      <c r="F27" s="753"/>
      <c r="G27" s="16"/>
      <c r="H27" s="18"/>
      <c r="I27" s="18"/>
      <c r="J27" s="18"/>
      <c r="K27" s="18"/>
      <c r="L27" s="18"/>
      <c r="M27" s="18"/>
      <c r="N27" s="18"/>
      <c r="O27" s="18"/>
      <c r="P27" s="18"/>
      <c r="Q27" s="17"/>
      <c r="R27" s="18"/>
      <c r="S27" s="18"/>
      <c r="T27" s="18"/>
      <c r="U27" s="18"/>
      <c r="V27" s="18"/>
      <c r="W27" s="18"/>
      <c r="X27" s="18"/>
      <c r="Y27" s="18"/>
      <c r="Z27" s="18"/>
      <c r="AA27" s="18"/>
      <c r="AB27" s="18"/>
      <c r="AC27" s="18"/>
      <c r="AD27" s="18"/>
    </row>
    <row r="28" spans="1:31" ht="15.75" customHeight="1">
      <c r="A28" s="740" t="s">
        <v>324</v>
      </c>
      <c r="B28" s="699"/>
      <c r="C28" s="699"/>
      <c r="D28" s="699"/>
      <c r="E28" s="699"/>
      <c r="F28" s="741"/>
      <c r="G28" s="18"/>
      <c r="H28" s="18"/>
      <c r="I28" s="18"/>
      <c r="J28" s="18"/>
      <c r="K28" s="18"/>
      <c r="L28" s="18"/>
      <c r="M28" s="18"/>
      <c r="N28" s="18"/>
      <c r="O28" s="18"/>
      <c r="P28" s="18"/>
      <c r="Q28" s="17"/>
      <c r="R28" s="18"/>
      <c r="S28" s="18"/>
      <c r="T28" s="18"/>
      <c r="U28" s="18"/>
      <c r="V28" s="18"/>
      <c r="W28" s="18"/>
      <c r="X28" s="18"/>
      <c r="Y28" s="18"/>
      <c r="Z28" s="18"/>
      <c r="AA28" s="18"/>
      <c r="AB28" s="18"/>
      <c r="AC28" s="18"/>
      <c r="AD28" s="18"/>
    </row>
    <row r="29" spans="1:31" ht="15.75" customHeight="1">
      <c r="A29" s="740" t="s">
        <v>325</v>
      </c>
      <c r="B29" s="699"/>
      <c r="C29" s="699"/>
      <c r="D29" s="699"/>
      <c r="E29" s="699"/>
      <c r="F29" s="741"/>
      <c r="G29" s="18"/>
      <c r="H29" s="18"/>
      <c r="I29" s="18"/>
      <c r="J29" s="18"/>
      <c r="K29" s="18"/>
      <c r="L29" s="18"/>
      <c r="M29" s="18"/>
      <c r="N29" s="18"/>
      <c r="O29" s="18"/>
      <c r="P29" s="18"/>
      <c r="Q29" s="17"/>
      <c r="R29" s="18"/>
      <c r="S29" s="18"/>
      <c r="T29" s="18"/>
      <c r="U29" s="18"/>
      <c r="V29" s="18"/>
      <c r="W29" s="18"/>
      <c r="X29" s="18"/>
      <c r="Y29" s="18"/>
      <c r="Z29" s="18"/>
      <c r="AA29" s="18"/>
      <c r="AB29" s="18"/>
      <c r="AC29" s="18"/>
      <c r="AD29" s="18"/>
    </row>
    <row r="30" spans="1:31" ht="15" customHeight="1">
      <c r="A30" s="740" t="s">
        <v>326</v>
      </c>
      <c r="B30" s="699"/>
      <c r="C30" s="699"/>
      <c r="D30" s="699"/>
      <c r="E30" s="699"/>
      <c r="F30" s="741"/>
      <c r="G30" s="18"/>
      <c r="H30" s="18"/>
      <c r="I30" s="18"/>
      <c r="J30" s="18"/>
      <c r="K30" s="18"/>
      <c r="L30" s="18"/>
      <c r="M30" s="18"/>
      <c r="N30" s="18"/>
      <c r="O30" s="18"/>
      <c r="P30" s="18"/>
      <c r="Q30" s="17"/>
      <c r="R30" s="18"/>
      <c r="S30" s="18"/>
      <c r="T30" s="18"/>
      <c r="U30" s="18"/>
      <c r="V30" s="18"/>
      <c r="W30" s="18"/>
      <c r="X30" s="18"/>
      <c r="Y30" s="18"/>
      <c r="Z30" s="18"/>
      <c r="AA30" s="18"/>
      <c r="AB30" s="18"/>
      <c r="AC30" s="18"/>
      <c r="AD30" s="18"/>
    </row>
    <row r="31" spans="1:31" ht="15.75" customHeight="1">
      <c r="A31" s="740" t="s">
        <v>327</v>
      </c>
      <c r="B31" s="699"/>
      <c r="C31" s="699"/>
      <c r="D31" s="699"/>
      <c r="E31" s="699"/>
      <c r="F31" s="741"/>
      <c r="G31" s="18"/>
      <c r="H31" s="17"/>
      <c r="I31" s="17"/>
      <c r="J31" s="17"/>
      <c r="K31" s="18"/>
      <c r="L31" s="18"/>
      <c r="M31" s="18"/>
      <c r="N31" s="18"/>
      <c r="O31" s="18"/>
      <c r="P31" s="18"/>
      <c r="Q31" s="17"/>
      <c r="R31" s="18"/>
      <c r="S31" s="18"/>
      <c r="T31" s="18"/>
      <c r="U31" s="18"/>
      <c r="V31" s="18"/>
      <c r="W31" s="18"/>
      <c r="X31" s="18"/>
      <c r="Y31" s="18"/>
      <c r="Z31" s="18"/>
      <c r="AA31" s="18"/>
      <c r="AB31" s="18"/>
      <c r="AC31" s="18"/>
      <c r="AD31" s="18"/>
    </row>
    <row r="32" spans="1:31" ht="15.75" customHeight="1">
      <c r="A32" s="137" t="s">
        <v>328</v>
      </c>
      <c r="F32" s="138"/>
      <c r="G32" s="18"/>
      <c r="H32" s="17"/>
      <c r="I32" s="17"/>
      <c r="J32" s="17"/>
      <c r="K32" s="18"/>
      <c r="L32" s="18"/>
      <c r="M32" s="18"/>
      <c r="N32" s="18"/>
      <c r="O32" s="18"/>
      <c r="P32" s="18"/>
      <c r="Q32" s="17"/>
      <c r="R32" s="18"/>
      <c r="S32" s="18"/>
      <c r="T32" s="18"/>
      <c r="U32" s="18"/>
      <c r="V32" s="18"/>
      <c r="W32" s="18"/>
      <c r="X32" s="18"/>
      <c r="Y32" s="18"/>
      <c r="Z32" s="18"/>
      <c r="AA32" s="18"/>
      <c r="AB32" s="18"/>
      <c r="AC32" s="18"/>
      <c r="AD32" s="18"/>
    </row>
    <row r="33" spans="1:58" ht="15.75" customHeight="1">
      <c r="A33" s="742" t="s">
        <v>329</v>
      </c>
      <c r="B33" s="743"/>
      <c r="C33" s="743"/>
      <c r="D33" s="743"/>
      <c r="E33" s="743"/>
      <c r="F33" s="744"/>
      <c r="G33" s="18"/>
      <c r="H33" s="17"/>
      <c r="I33" s="17"/>
      <c r="J33" s="17"/>
      <c r="K33" s="18"/>
      <c r="L33" s="18"/>
      <c r="M33" s="18"/>
      <c r="N33" s="18"/>
      <c r="O33" s="18"/>
      <c r="P33" s="18"/>
      <c r="Q33" s="17"/>
      <c r="R33" s="18"/>
      <c r="S33" s="18"/>
      <c r="T33" s="18"/>
      <c r="U33" s="18"/>
      <c r="V33" s="18"/>
      <c r="W33" s="18"/>
      <c r="X33" s="18"/>
      <c r="Y33" s="18"/>
      <c r="Z33" s="18"/>
      <c r="AA33" s="18"/>
      <c r="AB33" s="18"/>
      <c r="AC33" s="18"/>
      <c r="AD33" s="18"/>
    </row>
    <row r="34" spans="1:58" ht="15.75" customHeight="1">
      <c r="A34" s="17"/>
      <c r="G34" s="18"/>
      <c r="H34" s="17"/>
      <c r="I34" s="17"/>
      <c r="J34" s="17"/>
      <c r="K34" s="18"/>
      <c r="L34" s="18"/>
      <c r="M34" s="18"/>
      <c r="N34" s="18"/>
      <c r="O34" s="18"/>
      <c r="P34" s="18"/>
      <c r="Q34" s="17"/>
      <c r="R34" s="18"/>
      <c r="S34" s="18"/>
      <c r="T34" s="18"/>
      <c r="U34" s="18"/>
      <c r="V34" s="18"/>
      <c r="W34" s="18"/>
      <c r="X34" s="18"/>
      <c r="Y34" s="18"/>
      <c r="Z34" s="18"/>
      <c r="AA34" s="18"/>
      <c r="AB34" s="18"/>
      <c r="AC34" s="18"/>
      <c r="AD34" s="18"/>
    </row>
    <row r="35" spans="1:58" ht="15.75" customHeight="1">
      <c r="A35" s="553" t="s">
        <v>330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9"/>
      <c r="AC35" s="17"/>
      <c r="AD35" s="17"/>
    </row>
    <row r="36" spans="1:58" ht="15" customHeight="1">
      <c r="A36" s="139" t="s">
        <v>331</v>
      </c>
      <c r="B36" s="140" t="s">
        <v>332</v>
      </c>
      <c r="C36" s="139" t="s">
        <v>333</v>
      </c>
      <c r="D36" s="139" t="s">
        <v>334</v>
      </c>
      <c r="E36" s="139" t="s">
        <v>335</v>
      </c>
      <c r="F36" s="139" t="s">
        <v>336</v>
      </c>
      <c r="G36" s="141" t="s">
        <v>337</v>
      </c>
      <c r="H36" s="734" t="s">
        <v>338</v>
      </c>
      <c r="I36" s="729"/>
      <c r="J36" s="735"/>
      <c r="K36" s="143"/>
      <c r="L36" s="143"/>
      <c r="M36" s="143"/>
      <c r="N36" s="143"/>
      <c r="O36" s="143"/>
      <c r="P36" s="143"/>
      <c r="Q36" s="143"/>
      <c r="R36" s="143"/>
      <c r="S36" s="143"/>
      <c r="T36" s="143"/>
      <c r="U36" s="140"/>
      <c r="V36" s="140"/>
      <c r="W36" s="140"/>
      <c r="X36" s="140"/>
      <c r="Y36" s="144"/>
      <c r="Z36" s="140"/>
      <c r="AA36" s="140"/>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ht="14.25" customHeight="1">
      <c r="A37" s="192" t="s">
        <v>496</v>
      </c>
      <c r="B37" s="191">
        <v>55</v>
      </c>
      <c r="C37" s="191">
        <v>2</v>
      </c>
      <c r="D37" s="191">
        <v>42</v>
      </c>
      <c r="E37" s="192" t="s">
        <v>54</v>
      </c>
      <c r="F37" s="563"/>
      <c r="G37" s="570"/>
      <c r="H37" s="756" t="s">
        <v>497</v>
      </c>
      <c r="I37" s="699"/>
      <c r="J37" s="737"/>
      <c r="K37" s="17"/>
      <c r="L37" s="17"/>
      <c r="M37" s="17"/>
      <c r="N37" s="17"/>
      <c r="O37" s="17"/>
      <c r="P37" s="17"/>
      <c r="Q37" s="17"/>
      <c r="R37" s="17"/>
      <c r="S37" s="17"/>
      <c r="T37" s="17"/>
      <c r="U37" s="17"/>
      <c r="V37" s="17"/>
      <c r="W37" s="17"/>
      <c r="X37" s="17"/>
      <c r="Y37" s="18"/>
      <c r="Z37" s="17"/>
      <c r="AA37" s="17"/>
    </row>
    <row r="38" spans="1:58" ht="14.25" customHeight="1">
      <c r="A38" s="193" t="s">
        <v>498</v>
      </c>
      <c r="B38" s="194">
        <v>20</v>
      </c>
      <c r="C38" s="194">
        <v>2</v>
      </c>
      <c r="D38" s="194">
        <v>42</v>
      </c>
      <c r="E38" s="195" t="s">
        <v>54</v>
      </c>
      <c r="F38" s="564"/>
      <c r="G38" s="565"/>
      <c r="H38" s="699"/>
      <c r="I38" s="699"/>
      <c r="J38" s="737"/>
      <c r="K38" s="17"/>
      <c r="L38" s="17"/>
      <c r="M38" s="17"/>
      <c r="N38" s="17"/>
      <c r="O38" s="17"/>
      <c r="P38" s="17"/>
      <c r="Q38" s="17"/>
      <c r="R38" s="17"/>
      <c r="S38" s="17"/>
      <c r="T38" s="17"/>
      <c r="U38" s="17"/>
      <c r="V38" s="17"/>
      <c r="W38" s="17"/>
      <c r="X38" s="17"/>
      <c r="Y38" s="18"/>
      <c r="Z38" s="17"/>
      <c r="AA38" s="17"/>
    </row>
    <row r="39" spans="1:58" ht="15.75" customHeight="1">
      <c r="A39" s="147"/>
      <c r="B39" s="147"/>
      <c r="C39" s="147"/>
      <c r="D39" s="147"/>
      <c r="E39" s="155"/>
      <c r="F39" s="154"/>
      <c r="G39" s="147"/>
      <c r="H39" s="699"/>
      <c r="I39" s="699"/>
      <c r="J39" s="737"/>
      <c r="K39" s="17"/>
      <c r="L39" s="17"/>
      <c r="M39" s="17"/>
      <c r="N39" s="17"/>
      <c r="O39" s="17"/>
      <c r="P39" s="17"/>
      <c r="Q39" s="17"/>
      <c r="R39" s="17"/>
      <c r="S39" s="17"/>
      <c r="T39" s="17"/>
      <c r="U39" s="17"/>
      <c r="V39" s="17"/>
      <c r="W39" s="17"/>
      <c r="X39" s="17"/>
      <c r="Y39" s="17"/>
      <c r="Z39" s="17"/>
      <c r="AA39" s="17"/>
    </row>
    <row r="40" spans="1:58" ht="15.75" customHeight="1">
      <c r="A40" s="147"/>
      <c r="B40" s="147"/>
      <c r="C40" s="147"/>
      <c r="D40" s="147"/>
      <c r="E40" s="155"/>
      <c r="F40" s="154"/>
      <c r="G40" s="147"/>
      <c r="H40" s="699"/>
      <c r="I40" s="699"/>
      <c r="J40" s="737"/>
      <c r="K40" s="17"/>
      <c r="L40" s="17"/>
      <c r="M40" s="17"/>
      <c r="N40" s="17"/>
      <c r="O40" s="17"/>
      <c r="P40" s="17"/>
      <c r="Q40" s="17"/>
      <c r="R40" s="17"/>
      <c r="S40" s="17"/>
      <c r="T40" s="17"/>
      <c r="U40" s="17"/>
      <c r="V40" s="17"/>
      <c r="W40" s="17"/>
      <c r="X40" s="17"/>
      <c r="Y40" s="17"/>
      <c r="Z40" s="17"/>
      <c r="AA40" s="17"/>
    </row>
    <row r="41" spans="1:58" ht="15.75" customHeight="1">
      <c r="A41" s="578"/>
      <c r="B41" s="582"/>
      <c r="C41" s="577"/>
      <c r="D41" s="578"/>
      <c r="E41" s="579"/>
      <c r="F41" s="579"/>
      <c r="G41" s="578"/>
      <c r="H41" s="738"/>
      <c r="I41" s="738"/>
      <c r="J41" s="739"/>
      <c r="K41" s="17"/>
      <c r="L41" s="17"/>
      <c r="M41" s="17"/>
      <c r="N41" s="17"/>
      <c r="O41" s="17"/>
      <c r="P41" s="17"/>
      <c r="Q41" s="17"/>
      <c r="R41" s="17"/>
      <c r="S41" s="17"/>
      <c r="T41" s="17"/>
      <c r="U41" s="17"/>
      <c r="V41" s="17"/>
      <c r="W41" s="17"/>
      <c r="X41" s="17"/>
      <c r="Y41" s="17"/>
      <c r="Z41" s="17"/>
      <c r="AA41" s="17"/>
    </row>
    <row r="42" spans="1:58" ht="15.75" customHeight="1">
      <c r="A42" s="19"/>
      <c r="B42" s="19"/>
      <c r="C42" s="19"/>
      <c r="D42" s="19"/>
      <c r="E42" s="19"/>
      <c r="F42" s="19"/>
      <c r="G42" s="18"/>
      <c r="H42" s="18"/>
      <c r="I42" s="18"/>
      <c r="J42" s="18"/>
      <c r="K42" s="18"/>
      <c r="L42" s="18"/>
      <c r="M42" s="18"/>
      <c r="N42" s="18"/>
      <c r="O42" s="18"/>
      <c r="P42" s="18"/>
      <c r="Q42" s="17"/>
      <c r="R42" s="18"/>
      <c r="S42" s="18"/>
      <c r="T42" s="18"/>
      <c r="U42" s="18"/>
      <c r="V42" s="18"/>
      <c r="W42" s="18"/>
      <c r="X42" s="18"/>
      <c r="Y42" s="18"/>
      <c r="Z42" s="18"/>
      <c r="AA42" s="18"/>
      <c r="AB42" s="18"/>
      <c r="AC42" s="18"/>
      <c r="AD42" s="18"/>
    </row>
    <row r="43" spans="1:58" ht="15.75" customHeight="1">
      <c r="A43" s="553" t="s">
        <v>344</v>
      </c>
      <c r="B43" s="543"/>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9"/>
      <c r="AC43" s="17"/>
      <c r="AD43" s="17"/>
    </row>
    <row r="44" spans="1:58" ht="15" customHeight="1">
      <c r="A44" s="139" t="s">
        <v>331</v>
      </c>
      <c r="B44" s="140" t="s">
        <v>332</v>
      </c>
      <c r="C44" s="139" t="s">
        <v>345</v>
      </c>
      <c r="D44" s="139" t="s">
        <v>346</v>
      </c>
      <c r="E44" s="139" t="s">
        <v>347</v>
      </c>
      <c r="F44" s="139" t="s">
        <v>348</v>
      </c>
      <c r="G44" s="139" t="s">
        <v>349</v>
      </c>
      <c r="H44" s="236" t="s">
        <v>337</v>
      </c>
      <c r="I44" s="734" t="s">
        <v>338</v>
      </c>
      <c r="J44" s="729"/>
      <c r="K44" s="735"/>
      <c r="L44" s="143"/>
      <c r="M44" s="143"/>
      <c r="N44" s="143"/>
      <c r="O44" s="143"/>
      <c r="P44" s="143"/>
      <c r="Q44" s="143"/>
      <c r="R44" s="143"/>
      <c r="S44" s="143"/>
      <c r="T44" s="143"/>
      <c r="U44" s="143"/>
      <c r="V44" s="140"/>
      <c r="W44" s="140"/>
      <c r="X44" s="140"/>
      <c r="Y44" s="140"/>
      <c r="Z44" s="144"/>
      <c r="AA44" s="140"/>
      <c r="AB44" s="140"/>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ht="14.25" customHeight="1">
      <c r="A45" s="192" t="s">
        <v>496</v>
      </c>
      <c r="B45" s="192"/>
      <c r="C45" s="208" t="s">
        <v>499</v>
      </c>
      <c r="D45" s="570" t="s">
        <v>54</v>
      </c>
      <c r="E45" s="223">
        <v>1</v>
      </c>
      <c r="F45" s="199">
        <v>1.5</v>
      </c>
      <c r="G45" s="192" t="s">
        <v>353</v>
      </c>
      <c r="H45" s="237" t="s">
        <v>500</v>
      </c>
      <c r="I45" s="756" t="s">
        <v>501</v>
      </c>
      <c r="J45" s="699"/>
      <c r="K45" s="737"/>
      <c r="L45" s="17"/>
      <c r="M45" s="17"/>
      <c r="N45" s="17"/>
      <c r="O45" s="17"/>
      <c r="P45" s="17"/>
      <c r="Q45" s="17"/>
      <c r="R45" s="17"/>
      <c r="S45" s="17"/>
      <c r="T45" s="17"/>
      <c r="U45" s="17"/>
      <c r="V45" s="17"/>
      <c r="W45" s="17"/>
      <c r="X45" s="17"/>
      <c r="Y45" s="17"/>
      <c r="Z45" s="18"/>
      <c r="AA45" s="17"/>
      <c r="AB45" s="17"/>
    </row>
    <row r="46" spans="1:58" ht="14.25" customHeight="1">
      <c r="A46" s="192" t="s">
        <v>496</v>
      </c>
      <c r="B46" s="192"/>
      <c r="C46" s="208" t="s">
        <v>499</v>
      </c>
      <c r="D46" s="570" t="s">
        <v>54</v>
      </c>
      <c r="E46" s="223">
        <v>1</v>
      </c>
      <c r="F46" s="199">
        <v>1.5</v>
      </c>
      <c r="G46" s="192" t="s">
        <v>353</v>
      </c>
      <c r="H46" s="237" t="s">
        <v>500</v>
      </c>
      <c r="I46" s="699"/>
      <c r="J46" s="699"/>
      <c r="K46" s="737"/>
      <c r="L46" s="17"/>
      <c r="M46" s="17"/>
      <c r="N46" s="17"/>
      <c r="O46" s="17"/>
      <c r="P46" s="17"/>
      <c r="Q46" s="17"/>
      <c r="R46" s="17"/>
      <c r="S46" s="17"/>
      <c r="T46" s="17"/>
      <c r="U46" s="17"/>
      <c r="V46" s="17"/>
      <c r="W46" s="17"/>
      <c r="X46" s="17"/>
      <c r="Y46" s="17"/>
      <c r="Z46" s="18"/>
      <c r="AA46" s="17"/>
      <c r="AB46" s="17"/>
    </row>
    <row r="47" spans="1:58" ht="15.75" customHeight="1">
      <c r="A47" s="193" t="s">
        <v>498</v>
      </c>
      <c r="B47" s="193"/>
      <c r="C47" s="199" t="s">
        <v>499</v>
      </c>
      <c r="D47" s="565" t="s">
        <v>54</v>
      </c>
      <c r="E47" s="195">
        <v>1</v>
      </c>
      <c r="F47" s="199">
        <v>1.5</v>
      </c>
      <c r="G47" s="193" t="s">
        <v>353</v>
      </c>
      <c r="H47" s="238" t="s">
        <v>500</v>
      </c>
      <c r="I47" s="699"/>
      <c r="J47" s="699"/>
      <c r="K47" s="737"/>
      <c r="L47" s="17"/>
      <c r="M47" s="17"/>
      <c r="N47" s="17"/>
      <c r="O47" s="17"/>
      <c r="P47" s="17"/>
      <c r="Q47" s="17"/>
      <c r="R47" s="17"/>
      <c r="S47" s="17"/>
      <c r="T47" s="17"/>
      <c r="U47" s="17"/>
      <c r="V47" s="17"/>
      <c r="W47" s="17"/>
      <c r="X47" s="17"/>
      <c r="Y47" s="17"/>
      <c r="Z47" s="17"/>
      <c r="AA47" s="17"/>
      <c r="AB47" s="17"/>
    </row>
    <row r="48" spans="1:58" ht="15.75" customHeight="1">
      <c r="A48" s="193" t="s">
        <v>498</v>
      </c>
      <c r="B48" s="193"/>
      <c r="C48" s="199" t="s">
        <v>499</v>
      </c>
      <c r="D48" s="565" t="s">
        <v>54</v>
      </c>
      <c r="E48" s="195">
        <v>1</v>
      </c>
      <c r="F48" s="199">
        <v>1.5</v>
      </c>
      <c r="G48" s="193" t="s">
        <v>353</v>
      </c>
      <c r="H48" s="238" t="s">
        <v>500</v>
      </c>
      <c r="I48" s="699"/>
      <c r="J48" s="699"/>
      <c r="K48" s="737"/>
      <c r="L48" s="17"/>
      <c r="M48" s="17"/>
      <c r="N48" s="17"/>
      <c r="O48" s="17"/>
      <c r="P48" s="17"/>
      <c r="Q48" s="17"/>
      <c r="R48" s="17"/>
      <c r="S48" s="17"/>
      <c r="T48" s="17"/>
      <c r="U48" s="17"/>
      <c r="V48" s="17"/>
      <c r="W48" s="17"/>
      <c r="X48" s="17"/>
      <c r="Y48" s="17"/>
      <c r="Z48" s="17"/>
      <c r="AA48" s="17"/>
      <c r="AB48" s="17"/>
    </row>
    <row r="49" spans="1:30" ht="15.75" customHeight="1">
      <c r="A49" s="590"/>
      <c r="B49" s="591"/>
      <c r="C49" s="592"/>
      <c r="D49" s="592"/>
      <c r="E49" s="593"/>
      <c r="F49" s="593"/>
      <c r="G49" s="594"/>
      <c r="H49" s="590"/>
      <c r="I49" s="738"/>
      <c r="J49" s="738"/>
      <c r="K49" s="739"/>
      <c r="L49" s="17"/>
      <c r="M49" s="17"/>
      <c r="N49" s="17"/>
      <c r="O49" s="17"/>
      <c r="P49" s="17"/>
      <c r="Q49" s="17"/>
      <c r="R49" s="17"/>
      <c r="S49" s="17"/>
      <c r="T49" s="17"/>
      <c r="U49" s="17"/>
      <c r="V49" s="17"/>
      <c r="W49" s="17"/>
      <c r="X49" s="17"/>
      <c r="Y49" s="17"/>
      <c r="Z49" s="17"/>
      <c r="AA49" s="17"/>
      <c r="AB49" s="17"/>
    </row>
    <row r="50" spans="1:30" ht="15.75" customHeight="1">
      <c r="A50" s="16"/>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6"/>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59" t="s">
        <v>357</v>
      </c>
      <c r="B52" s="554"/>
      <c r="C52" s="554"/>
      <c r="D52" s="554"/>
      <c r="E52" s="554"/>
      <c r="F52" s="554"/>
      <c r="G52" s="554"/>
      <c r="H52" s="554"/>
      <c r="I52" s="554"/>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60" t="s">
        <v>358</v>
      </c>
      <c r="B53" s="16" t="s">
        <v>359</v>
      </c>
      <c r="C53" s="16" t="s">
        <v>360</v>
      </c>
      <c r="D53" s="16" t="s">
        <v>361</v>
      </c>
      <c r="E53" s="16" t="s">
        <v>362</v>
      </c>
      <c r="F53" s="16" t="s">
        <v>363</v>
      </c>
      <c r="G53" s="16" t="s">
        <v>364</v>
      </c>
      <c r="H53" s="16" t="s">
        <v>335</v>
      </c>
      <c r="I53" s="16" t="s">
        <v>365</v>
      </c>
      <c r="J53" s="16" t="s">
        <v>366</v>
      </c>
      <c r="K53" s="714" t="s">
        <v>367</v>
      </c>
      <c r="L53" s="729"/>
      <c r="M53" s="730"/>
      <c r="N53" s="16"/>
      <c r="O53" s="17"/>
      <c r="P53" s="17"/>
      <c r="Q53" s="17"/>
      <c r="R53" s="17"/>
      <c r="S53" s="17"/>
      <c r="T53" s="17"/>
      <c r="U53" s="17"/>
      <c r="V53" s="17"/>
      <c r="W53" s="17"/>
      <c r="X53" s="17"/>
      <c r="Y53" s="17"/>
      <c r="Z53" s="17"/>
      <c r="AA53" s="17"/>
      <c r="AB53" s="17"/>
    </row>
    <row r="54" spans="1:30" ht="15.75" customHeight="1">
      <c r="A54" s="213" t="s">
        <v>496</v>
      </c>
      <c r="B54" s="208" t="s">
        <v>103</v>
      </c>
      <c r="C54" s="209">
        <v>42</v>
      </c>
      <c r="D54" s="191">
        <v>2</v>
      </c>
      <c r="E54" s="209">
        <v>3</v>
      </c>
      <c r="F54" s="209">
        <v>126</v>
      </c>
      <c r="G54" s="208" t="s">
        <v>499</v>
      </c>
      <c r="H54" s="208" t="s">
        <v>54</v>
      </c>
      <c r="I54" s="214" t="s">
        <v>342</v>
      </c>
      <c r="J54" s="239"/>
      <c r="K54" s="723"/>
      <c r="L54" s="699"/>
      <c r="M54" s="724"/>
      <c r="N54" s="17"/>
      <c r="O54" s="17"/>
      <c r="P54" s="17"/>
      <c r="Q54" s="17"/>
      <c r="R54" s="17"/>
      <c r="S54" s="17"/>
      <c r="T54" s="17"/>
      <c r="U54" s="17"/>
      <c r="V54" s="17"/>
      <c r="W54" s="17"/>
      <c r="X54" s="17"/>
      <c r="Y54" s="17"/>
      <c r="Z54" s="17"/>
      <c r="AA54" s="17"/>
      <c r="AB54" s="17"/>
    </row>
    <row r="55" spans="1:30" ht="15.75" customHeight="1">
      <c r="A55" s="193" t="s">
        <v>498</v>
      </c>
      <c r="B55" s="199" t="s">
        <v>103</v>
      </c>
      <c r="C55" s="211">
        <v>42</v>
      </c>
      <c r="D55" s="194">
        <v>1</v>
      </c>
      <c r="E55" s="211">
        <v>1.5</v>
      </c>
      <c r="F55" s="240">
        <v>63</v>
      </c>
      <c r="G55" s="199" t="s">
        <v>499</v>
      </c>
      <c r="H55" s="199" t="s">
        <v>54</v>
      </c>
      <c r="I55" s="216" t="s">
        <v>342</v>
      </c>
      <c r="J55" s="241"/>
      <c r="K55" s="725"/>
      <c r="L55" s="699"/>
      <c r="M55" s="724"/>
      <c r="N55" s="17"/>
      <c r="O55" s="17"/>
      <c r="P55" s="17"/>
      <c r="Q55" s="17"/>
      <c r="R55" s="17"/>
      <c r="S55" s="17"/>
      <c r="T55" s="17"/>
      <c r="U55" s="17"/>
      <c r="V55" s="17"/>
      <c r="W55" s="17"/>
      <c r="X55" s="17"/>
      <c r="Y55" s="17"/>
      <c r="Z55" s="17"/>
      <c r="AA55" s="17"/>
      <c r="AB55" s="17"/>
    </row>
    <row r="56" spans="1:30" ht="15.75" customHeight="1">
      <c r="A56" s="213" t="s">
        <v>502</v>
      </c>
      <c r="B56" s="563" t="s">
        <v>103</v>
      </c>
      <c r="C56" s="209">
        <v>42</v>
      </c>
      <c r="D56" s="209">
        <v>1</v>
      </c>
      <c r="E56" s="209">
        <v>1.5</v>
      </c>
      <c r="F56" s="209">
        <v>63</v>
      </c>
      <c r="G56" s="208" t="s">
        <v>499</v>
      </c>
      <c r="H56" s="208" t="s">
        <v>54</v>
      </c>
      <c r="I56" s="214" t="s">
        <v>342</v>
      </c>
      <c r="J56" s="239"/>
      <c r="K56" s="725"/>
      <c r="L56" s="699"/>
      <c r="M56" s="724"/>
      <c r="N56" s="17"/>
      <c r="O56" s="17"/>
      <c r="P56" s="17"/>
      <c r="Q56" s="17"/>
      <c r="R56" s="17"/>
      <c r="S56" s="17"/>
      <c r="T56" s="17"/>
      <c r="U56" s="17"/>
      <c r="V56" s="17"/>
      <c r="W56" s="17"/>
      <c r="X56" s="17"/>
      <c r="Y56" s="17"/>
      <c r="Z56" s="17"/>
      <c r="AA56" s="17"/>
      <c r="AB56" s="17"/>
    </row>
    <row r="57" spans="1:30" ht="15.75" customHeight="1">
      <c r="A57" s="215" t="s">
        <v>109</v>
      </c>
      <c r="B57" s="199" t="s">
        <v>109</v>
      </c>
      <c r="C57" s="211">
        <v>42</v>
      </c>
      <c r="D57" s="211">
        <v>1</v>
      </c>
      <c r="E57" s="211">
        <v>0.5</v>
      </c>
      <c r="F57" s="211">
        <v>21</v>
      </c>
      <c r="G57" s="199" t="s">
        <v>499</v>
      </c>
      <c r="H57" s="199" t="s">
        <v>54</v>
      </c>
      <c r="I57" s="216" t="s">
        <v>342</v>
      </c>
      <c r="J57" s="241" t="s">
        <v>503</v>
      </c>
      <c r="K57" s="725"/>
      <c r="L57" s="699"/>
      <c r="M57" s="724"/>
      <c r="N57" s="17"/>
      <c r="O57" s="17"/>
      <c r="P57" s="17"/>
      <c r="Q57" s="17"/>
      <c r="R57" s="17"/>
      <c r="S57" s="17"/>
      <c r="T57" s="17"/>
      <c r="U57" s="17"/>
      <c r="V57" s="17"/>
      <c r="W57" s="17"/>
      <c r="X57" s="17"/>
      <c r="Y57" s="17"/>
      <c r="Z57" s="17"/>
      <c r="AA57" s="17"/>
      <c r="AB57" s="17"/>
    </row>
    <row r="58" spans="1:30" ht="15.75" customHeight="1">
      <c r="A58" s="147"/>
      <c r="B58" s="154"/>
      <c r="C58" s="154"/>
      <c r="D58" s="154"/>
      <c r="E58" s="154"/>
      <c r="F58" s="154">
        <f>Buitenwesten!$E58*Buitenwesten!$C58</f>
        <v>0</v>
      </c>
      <c r="G58" s="154"/>
      <c r="H58" s="154"/>
      <c r="I58" s="217">
        <f t="shared" ref="I58:I65" si="2">IF(H58 = "PT-V","n/a",IF(H58 = "PT","n/a",IF(H58 = "RT","n/a",IF(OR(H58 = "Extern",H58 = "PT-ZZP"), "Please fill in", 0))))</f>
        <v>0</v>
      </c>
      <c r="J58" s="17"/>
      <c r="K58" s="725"/>
      <c r="L58" s="699"/>
      <c r="M58" s="724"/>
      <c r="N58" s="17"/>
      <c r="O58" s="17"/>
      <c r="P58" s="17"/>
      <c r="Q58" s="17"/>
      <c r="R58" s="17"/>
      <c r="S58" s="17"/>
      <c r="T58" s="17"/>
      <c r="U58" s="17"/>
      <c r="V58" s="17"/>
      <c r="W58" s="17"/>
      <c r="X58" s="17"/>
      <c r="Y58" s="17"/>
      <c r="Z58" s="17"/>
      <c r="AA58" s="17"/>
      <c r="AB58" s="17"/>
    </row>
    <row r="59" spans="1:30" ht="15.75" customHeight="1">
      <c r="A59" s="172"/>
      <c r="B59" s="154"/>
      <c r="C59" s="154"/>
      <c r="D59" s="154"/>
      <c r="E59" s="154"/>
      <c r="F59" s="154">
        <f>Buitenwesten!$E59*Buitenwesten!$C59</f>
        <v>0</v>
      </c>
      <c r="G59" s="154"/>
      <c r="H59" s="154"/>
      <c r="I59" s="217">
        <f t="shared" si="2"/>
        <v>0</v>
      </c>
      <c r="J59" s="17"/>
      <c r="K59" s="725"/>
      <c r="L59" s="699"/>
      <c r="M59" s="724"/>
      <c r="N59" s="17"/>
      <c r="O59" s="17"/>
      <c r="P59" s="17"/>
      <c r="Q59" s="17"/>
      <c r="R59" s="17"/>
      <c r="S59" s="17"/>
      <c r="T59" s="17"/>
      <c r="U59" s="17"/>
      <c r="V59" s="17"/>
      <c r="W59" s="17"/>
      <c r="X59" s="17"/>
      <c r="Y59" s="17"/>
      <c r="Z59" s="17"/>
      <c r="AA59" s="17"/>
      <c r="AB59" s="17"/>
    </row>
    <row r="60" spans="1:30" ht="15.75" customHeight="1">
      <c r="A60" s="172"/>
      <c r="B60" s="154"/>
      <c r="C60" s="154"/>
      <c r="D60" s="154"/>
      <c r="E60" s="154"/>
      <c r="F60" s="154">
        <f>Buitenwesten!$E60*Buitenwesten!$C60</f>
        <v>0</v>
      </c>
      <c r="G60" s="154"/>
      <c r="H60" s="154"/>
      <c r="I60" s="217">
        <f t="shared" si="2"/>
        <v>0</v>
      </c>
      <c r="J60" s="17"/>
      <c r="K60" s="725"/>
      <c r="L60" s="699"/>
      <c r="M60" s="724"/>
      <c r="N60" s="17"/>
      <c r="O60" s="17"/>
      <c r="P60" s="17"/>
      <c r="Q60" s="17"/>
      <c r="R60" s="17"/>
      <c r="S60" s="17"/>
      <c r="T60" s="17"/>
      <c r="U60" s="17"/>
      <c r="V60" s="17"/>
      <c r="W60" s="17"/>
      <c r="X60" s="17"/>
      <c r="Y60" s="17"/>
      <c r="Z60" s="17"/>
      <c r="AA60" s="17"/>
      <c r="AB60" s="17"/>
    </row>
    <row r="61" spans="1:30" ht="15.75" customHeight="1">
      <c r="A61" s="172"/>
      <c r="B61" s="154"/>
      <c r="C61" s="154"/>
      <c r="D61" s="154"/>
      <c r="E61" s="154"/>
      <c r="F61" s="154">
        <f>Buitenwesten!$E61*Buitenwesten!$C61</f>
        <v>0</v>
      </c>
      <c r="G61" s="154"/>
      <c r="H61" s="154"/>
      <c r="I61" s="217">
        <f t="shared" si="2"/>
        <v>0</v>
      </c>
      <c r="J61" s="17"/>
      <c r="K61" s="725"/>
      <c r="L61" s="699"/>
      <c r="M61" s="724"/>
      <c r="N61" s="17"/>
      <c r="O61" s="17"/>
      <c r="P61" s="17"/>
      <c r="Q61" s="17"/>
      <c r="R61" s="17"/>
      <c r="S61" s="17"/>
      <c r="T61" s="17"/>
      <c r="U61" s="17"/>
      <c r="V61" s="17"/>
      <c r="W61" s="17"/>
      <c r="X61" s="17"/>
      <c r="Y61" s="17"/>
      <c r="Z61" s="17"/>
      <c r="AA61" s="17"/>
      <c r="AB61" s="17"/>
    </row>
    <row r="62" spans="1:30" ht="15.75" customHeight="1">
      <c r="A62" s="147"/>
      <c r="B62" s="154"/>
      <c r="C62" s="147"/>
      <c r="D62" s="147"/>
      <c r="E62" s="154"/>
      <c r="F62" s="154">
        <f>Buitenwesten!$E62*Buitenwesten!$C62</f>
        <v>0</v>
      </c>
      <c r="G62" s="147"/>
      <c r="H62" s="154"/>
      <c r="I62" s="217">
        <f t="shared" si="2"/>
        <v>0</v>
      </c>
      <c r="J62" s="17"/>
      <c r="K62" s="725"/>
      <c r="L62" s="699"/>
      <c r="M62" s="724"/>
      <c r="N62" s="17"/>
      <c r="O62" s="17"/>
      <c r="P62" s="17"/>
      <c r="Q62" s="17"/>
      <c r="R62" s="17"/>
      <c r="S62" s="17"/>
      <c r="T62" s="17"/>
      <c r="U62" s="17"/>
      <c r="V62" s="17"/>
      <c r="W62" s="17"/>
      <c r="X62" s="17"/>
      <c r="Y62" s="17"/>
      <c r="Z62" s="17"/>
      <c r="AA62" s="17"/>
      <c r="AB62" s="17"/>
    </row>
    <row r="63" spans="1:30" ht="15.75" customHeight="1">
      <c r="A63" s="147"/>
      <c r="B63" s="154"/>
      <c r="C63" s="147"/>
      <c r="D63" s="147"/>
      <c r="E63" s="154"/>
      <c r="F63" s="154">
        <f>Buitenwesten!$E63*Buitenwesten!$C63</f>
        <v>0</v>
      </c>
      <c r="G63" s="147"/>
      <c r="H63" s="154"/>
      <c r="I63" s="217">
        <f t="shared" si="2"/>
        <v>0</v>
      </c>
      <c r="J63" s="17"/>
      <c r="K63" s="725"/>
      <c r="L63" s="699"/>
      <c r="M63" s="724"/>
      <c r="N63" s="17"/>
      <c r="O63" s="17"/>
      <c r="P63" s="17"/>
      <c r="Q63" s="17"/>
      <c r="R63" s="17"/>
      <c r="S63" s="17"/>
      <c r="T63" s="17"/>
      <c r="U63" s="17"/>
      <c r="V63" s="17"/>
      <c r="W63" s="17"/>
      <c r="X63" s="17"/>
      <c r="Y63" s="17"/>
      <c r="Z63" s="17"/>
      <c r="AA63" s="17"/>
      <c r="AB63" s="17"/>
    </row>
    <row r="64" spans="1:30" ht="15.75" customHeight="1">
      <c r="A64" s="147"/>
      <c r="B64" s="154"/>
      <c r="C64" s="147"/>
      <c r="D64" s="147"/>
      <c r="E64" s="154"/>
      <c r="F64" s="154">
        <f>Buitenwesten!$E64*Buitenwesten!$C64</f>
        <v>0</v>
      </c>
      <c r="G64" s="147"/>
      <c r="H64" s="154"/>
      <c r="I64" s="217">
        <f t="shared" si="2"/>
        <v>0</v>
      </c>
      <c r="J64" s="17"/>
      <c r="K64" s="725"/>
      <c r="L64" s="699"/>
      <c r="M64" s="724"/>
      <c r="N64" s="17"/>
      <c r="O64" s="17"/>
      <c r="P64" s="17"/>
      <c r="Q64" s="17"/>
      <c r="R64" s="17"/>
      <c r="S64" s="17"/>
      <c r="T64" s="17"/>
      <c r="U64" s="17"/>
      <c r="V64" s="17"/>
      <c r="W64" s="17"/>
      <c r="X64" s="17"/>
      <c r="Y64" s="17"/>
      <c r="Z64" s="17"/>
      <c r="AA64" s="17"/>
      <c r="AB64" s="17"/>
    </row>
    <row r="65" spans="1:30" ht="15.75" customHeight="1">
      <c r="A65" s="218"/>
      <c r="B65" s="154"/>
      <c r="C65" s="577"/>
      <c r="D65" s="578"/>
      <c r="E65" s="579"/>
      <c r="F65" s="579">
        <f>Buitenwesten!$E65*Buitenwesten!$C65</f>
        <v>0</v>
      </c>
      <c r="G65" s="219"/>
      <c r="H65" s="219"/>
      <c r="I65" s="220">
        <f t="shared" si="2"/>
        <v>0</v>
      </c>
      <c r="J65" s="554"/>
      <c r="K65" s="726"/>
      <c r="L65" s="717"/>
      <c r="M65" s="727"/>
      <c r="N65" s="17"/>
      <c r="O65" s="17"/>
      <c r="P65" s="17"/>
      <c r="Q65" s="17"/>
      <c r="R65" s="17"/>
      <c r="S65" s="17"/>
      <c r="T65" s="17"/>
      <c r="U65" s="17"/>
      <c r="V65" s="17"/>
      <c r="W65" s="17"/>
      <c r="X65" s="17"/>
      <c r="Y65" s="17"/>
      <c r="Z65" s="17"/>
      <c r="AA65" s="17"/>
      <c r="AB65" s="17"/>
    </row>
    <row r="66" spans="1:30"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row>
    <row r="67" spans="1:30" ht="15.75" customHeight="1">
      <c r="A67" s="560" t="s">
        <v>382</v>
      </c>
      <c r="B67" s="17"/>
      <c r="C67" s="17"/>
      <c r="D67" s="17"/>
      <c r="E67" s="17"/>
      <c r="F67" s="17"/>
      <c r="G67" s="17"/>
      <c r="H67" s="17"/>
      <c r="I67" s="169"/>
      <c r="J67" s="169"/>
      <c r="K67" s="169"/>
      <c r="L67" s="169"/>
      <c r="M67" s="17"/>
      <c r="N67" s="17"/>
      <c r="O67" s="17"/>
      <c r="P67" s="17"/>
      <c r="Q67" s="17"/>
      <c r="R67" s="17"/>
      <c r="S67" s="17"/>
      <c r="T67" s="17"/>
      <c r="U67" s="17"/>
      <c r="V67" s="17"/>
      <c r="W67" s="17"/>
      <c r="X67" s="17"/>
      <c r="Y67" s="17"/>
      <c r="Z67" s="17"/>
      <c r="AA67" s="17"/>
      <c r="AB67" s="17"/>
      <c r="AC67" s="17"/>
      <c r="AD67" s="17"/>
    </row>
    <row r="68" spans="1:30" ht="15.75" customHeight="1">
      <c r="A68" s="242" t="s">
        <v>358</v>
      </c>
      <c r="B68" s="243" t="s">
        <v>383</v>
      </c>
      <c r="C68" s="243" t="s">
        <v>384</v>
      </c>
      <c r="D68" s="243" t="s">
        <v>385</v>
      </c>
      <c r="E68" s="243" t="s">
        <v>386</v>
      </c>
      <c r="F68" s="243" t="s">
        <v>387</v>
      </c>
      <c r="G68" s="243" t="s">
        <v>388</v>
      </c>
      <c r="H68" s="243" t="s">
        <v>365</v>
      </c>
      <c r="I68" s="244" t="s">
        <v>389</v>
      </c>
      <c r="J68" s="728" t="s">
        <v>390</v>
      </c>
      <c r="K68" s="729"/>
      <c r="L68" s="729"/>
      <c r="M68" s="729"/>
      <c r="N68" s="730"/>
      <c r="O68" s="712" t="s">
        <v>322</v>
      </c>
      <c r="P68" s="713"/>
      <c r="Q68" s="17"/>
      <c r="R68" s="17"/>
      <c r="S68" s="17"/>
      <c r="T68" s="17"/>
      <c r="U68" s="17"/>
      <c r="V68" s="17"/>
      <c r="W68" s="17"/>
      <c r="X68" s="17"/>
      <c r="Y68" s="17"/>
      <c r="Z68" s="17"/>
      <c r="AA68" s="17"/>
    </row>
    <row r="69" spans="1:30" ht="15.75" customHeight="1">
      <c r="A69" s="213" t="s">
        <v>496</v>
      </c>
      <c r="B69" s="193" t="s">
        <v>69</v>
      </c>
      <c r="C69" s="192" t="s">
        <v>399</v>
      </c>
      <c r="D69" s="208">
        <v>1.5</v>
      </c>
      <c r="E69" s="222">
        <v>42</v>
      </c>
      <c r="F69" s="221">
        <v>63</v>
      </c>
      <c r="G69" s="222">
        <v>1</v>
      </c>
      <c r="H69" s="757" t="s">
        <v>393</v>
      </c>
      <c r="I69" s="758"/>
      <c r="J69" s="759" t="s">
        <v>504</v>
      </c>
      <c r="K69" s="699"/>
      <c r="L69" s="699"/>
      <c r="M69" s="699"/>
      <c r="N69" s="724"/>
      <c r="O69" s="732" t="s">
        <v>395</v>
      </c>
      <c r="P69" s="733"/>
      <c r="Q69" s="17"/>
      <c r="R69" s="17"/>
      <c r="S69" s="17"/>
      <c r="T69" s="17"/>
      <c r="U69" s="17"/>
      <c r="V69" s="17"/>
      <c r="W69" s="17"/>
      <c r="X69" s="17"/>
      <c r="Y69" s="17"/>
      <c r="Z69" s="17"/>
      <c r="AA69" s="17"/>
    </row>
    <row r="70" spans="1:30" ht="15.75" customHeight="1">
      <c r="A70" s="193" t="s">
        <v>496</v>
      </c>
      <c r="B70" s="193" t="s">
        <v>69</v>
      </c>
      <c r="C70" s="193" t="s">
        <v>400</v>
      </c>
      <c r="D70" s="199">
        <v>1.5</v>
      </c>
      <c r="E70" s="198">
        <v>42</v>
      </c>
      <c r="F70" s="225">
        <v>63</v>
      </c>
      <c r="G70" s="198">
        <v>2</v>
      </c>
      <c r="H70" s="762" t="s">
        <v>393</v>
      </c>
      <c r="I70" s="758"/>
      <c r="J70" s="760"/>
      <c r="K70" s="699"/>
      <c r="L70" s="699"/>
      <c r="M70" s="699"/>
      <c r="N70" s="724"/>
      <c r="O70" s="725"/>
      <c r="P70" s="699"/>
      <c r="Q70" s="17"/>
      <c r="R70" s="17"/>
      <c r="S70" s="17"/>
      <c r="T70" s="17"/>
      <c r="U70" s="17"/>
      <c r="V70" s="17"/>
      <c r="W70" s="17"/>
      <c r="X70" s="17"/>
      <c r="Y70" s="17"/>
      <c r="Z70" s="17"/>
      <c r="AA70" s="17"/>
    </row>
    <row r="71" spans="1:30" ht="15.75" customHeight="1">
      <c r="A71" s="192" t="s">
        <v>505</v>
      </c>
      <c r="B71" s="193" t="s">
        <v>69</v>
      </c>
      <c r="C71" s="192" t="s">
        <v>399</v>
      </c>
      <c r="D71" s="208">
        <v>1.5</v>
      </c>
      <c r="E71" s="222">
        <v>42</v>
      </c>
      <c r="F71" s="221">
        <v>63</v>
      </c>
      <c r="G71" s="222">
        <v>1</v>
      </c>
      <c r="H71" s="757" t="s">
        <v>393</v>
      </c>
      <c r="I71" s="758"/>
      <c r="J71" s="760"/>
      <c r="K71" s="699"/>
      <c r="L71" s="699"/>
      <c r="M71" s="699"/>
      <c r="N71" s="724"/>
      <c r="O71" s="725"/>
      <c r="P71" s="699"/>
      <c r="Q71" s="17"/>
      <c r="R71" s="17"/>
      <c r="S71" s="17"/>
      <c r="T71" s="17"/>
      <c r="U71" s="17"/>
      <c r="V71" s="17"/>
      <c r="W71" s="17"/>
      <c r="X71" s="17"/>
      <c r="Y71" s="17"/>
      <c r="Z71" s="17"/>
      <c r="AA71" s="17"/>
    </row>
    <row r="72" spans="1:30" ht="15.75" customHeight="1">
      <c r="A72" s="215" t="s">
        <v>506</v>
      </c>
      <c r="B72" s="193" t="s">
        <v>69</v>
      </c>
      <c r="C72" s="193" t="s">
        <v>400</v>
      </c>
      <c r="D72" s="199">
        <v>1.5</v>
      </c>
      <c r="E72" s="198">
        <v>42</v>
      </c>
      <c r="F72" s="225">
        <v>63</v>
      </c>
      <c r="G72" s="198">
        <v>2</v>
      </c>
      <c r="H72" s="762" t="s">
        <v>393</v>
      </c>
      <c r="I72" s="758"/>
      <c r="J72" s="760"/>
      <c r="K72" s="699"/>
      <c r="L72" s="699"/>
      <c r="M72" s="699"/>
      <c r="N72" s="724"/>
      <c r="O72" s="725"/>
      <c r="P72" s="699"/>
      <c r="Q72" s="17"/>
      <c r="R72" s="17"/>
      <c r="S72" s="17"/>
      <c r="T72" s="17"/>
      <c r="U72" s="17"/>
      <c r="V72" s="17"/>
      <c r="W72" s="17"/>
      <c r="X72" s="17"/>
      <c r="Y72" s="17"/>
      <c r="Z72" s="17"/>
      <c r="AA72" s="17"/>
    </row>
    <row r="73" spans="1:30" ht="15.75" customHeight="1">
      <c r="A73" s="570"/>
      <c r="B73" s="570"/>
      <c r="C73" s="570"/>
      <c r="D73" s="563"/>
      <c r="E73" s="595"/>
      <c r="F73" s="210"/>
      <c r="G73" s="595"/>
      <c r="H73" s="224"/>
      <c r="I73" s="580"/>
      <c r="J73" s="760"/>
      <c r="K73" s="699"/>
      <c r="L73" s="699"/>
      <c r="M73" s="699"/>
      <c r="N73" s="724"/>
      <c r="O73" s="725"/>
      <c r="P73" s="699"/>
      <c r="Q73" s="17"/>
      <c r="R73" s="17"/>
      <c r="S73" s="17"/>
      <c r="T73" s="17"/>
      <c r="U73" s="17"/>
      <c r="V73" s="17"/>
      <c r="W73" s="17"/>
      <c r="X73" s="17"/>
      <c r="Y73" s="17"/>
      <c r="Z73" s="17"/>
      <c r="AA73" s="17"/>
    </row>
    <row r="74" spans="1:30" ht="15.75" customHeight="1">
      <c r="A74" s="575"/>
      <c r="B74" s="565"/>
      <c r="C74" s="565"/>
      <c r="D74" s="564"/>
      <c r="E74" s="596"/>
      <c r="F74" s="212"/>
      <c r="G74" s="596"/>
      <c r="H74" s="226"/>
      <c r="I74" s="581"/>
      <c r="J74" s="760"/>
      <c r="K74" s="699"/>
      <c r="L74" s="699"/>
      <c r="M74" s="699"/>
      <c r="N74" s="724"/>
      <c r="O74" s="725"/>
      <c r="P74" s="699"/>
      <c r="Q74" s="17"/>
      <c r="R74" s="17"/>
      <c r="S74" s="17"/>
      <c r="T74" s="17"/>
      <c r="U74" s="17"/>
      <c r="V74" s="17"/>
      <c r="W74" s="17"/>
      <c r="X74" s="17"/>
      <c r="Y74" s="17"/>
      <c r="Z74" s="17"/>
      <c r="AA74" s="17"/>
    </row>
    <row r="75" spans="1:30" ht="15.75" customHeight="1">
      <c r="A75" s="570"/>
      <c r="B75" s="570"/>
      <c r="C75" s="570"/>
      <c r="D75" s="563"/>
      <c r="E75" s="595"/>
      <c r="F75" s="210"/>
      <c r="G75" s="595"/>
      <c r="H75" s="224"/>
      <c r="I75" s="580"/>
      <c r="J75" s="760"/>
      <c r="K75" s="699"/>
      <c r="L75" s="699"/>
      <c r="M75" s="699"/>
      <c r="N75" s="724"/>
      <c r="O75" s="725"/>
      <c r="P75" s="699"/>
      <c r="Q75" s="17"/>
      <c r="R75" s="17"/>
      <c r="S75" s="17"/>
      <c r="T75" s="17"/>
      <c r="U75" s="17"/>
      <c r="V75" s="17"/>
      <c r="W75" s="17"/>
      <c r="X75" s="17"/>
      <c r="Y75" s="17"/>
      <c r="Z75" s="17"/>
      <c r="AA75" s="17"/>
    </row>
    <row r="76" spans="1:30" ht="15.75" customHeight="1">
      <c r="A76" s="575"/>
      <c r="B76" s="565"/>
      <c r="C76" s="565"/>
      <c r="D76" s="564"/>
      <c r="E76" s="596"/>
      <c r="F76" s="212"/>
      <c r="G76" s="596"/>
      <c r="H76" s="226"/>
      <c r="I76" s="581"/>
      <c r="J76" s="760"/>
      <c r="K76" s="699"/>
      <c r="L76" s="699"/>
      <c r="M76" s="699"/>
      <c r="N76" s="724"/>
      <c r="O76" s="725"/>
      <c r="P76" s="699"/>
      <c r="Q76" s="17"/>
      <c r="R76" s="17"/>
      <c r="S76" s="17"/>
      <c r="T76" s="17"/>
      <c r="U76" s="17"/>
      <c r="V76" s="17"/>
      <c r="W76" s="17"/>
      <c r="X76" s="17"/>
      <c r="Y76" s="17"/>
      <c r="Z76" s="17"/>
      <c r="AA76" s="17"/>
    </row>
    <row r="77" spans="1:30" ht="15.75" customHeight="1">
      <c r="A77" s="570"/>
      <c r="B77" s="570"/>
      <c r="C77" s="570"/>
      <c r="D77" s="563"/>
      <c r="E77" s="595"/>
      <c r="F77" s="210"/>
      <c r="G77" s="595"/>
      <c r="H77" s="224"/>
      <c r="I77" s="580"/>
      <c r="J77" s="760"/>
      <c r="K77" s="699"/>
      <c r="L77" s="699"/>
      <c r="M77" s="699"/>
      <c r="N77" s="724"/>
      <c r="O77" s="725"/>
      <c r="P77" s="699"/>
      <c r="Q77" s="17"/>
      <c r="R77" s="17"/>
      <c r="S77" s="17"/>
      <c r="T77" s="17"/>
      <c r="U77" s="17"/>
      <c r="V77" s="17"/>
      <c r="W77" s="17"/>
      <c r="X77" s="17"/>
      <c r="Y77" s="17"/>
      <c r="Z77" s="17"/>
      <c r="AA77" s="17"/>
    </row>
    <row r="78" spans="1:30" ht="15.75" customHeight="1">
      <c r="A78" s="565"/>
      <c r="B78" s="565"/>
      <c r="C78" s="565"/>
      <c r="D78" s="564"/>
      <c r="E78" s="596"/>
      <c r="F78" s="212"/>
      <c r="G78" s="596"/>
      <c r="H78" s="226"/>
      <c r="I78" s="581"/>
      <c r="J78" s="760"/>
      <c r="K78" s="699"/>
      <c r="L78" s="699"/>
      <c r="M78" s="699"/>
      <c r="N78" s="724"/>
      <c r="O78" s="725"/>
      <c r="P78" s="699"/>
      <c r="Q78" s="17"/>
      <c r="R78" s="17"/>
      <c r="S78" s="17"/>
      <c r="T78" s="17"/>
      <c r="U78" s="17"/>
      <c r="V78" s="17"/>
      <c r="W78" s="17"/>
      <c r="X78" s="17"/>
      <c r="Y78" s="17"/>
      <c r="Z78" s="17"/>
      <c r="AA78" s="17"/>
    </row>
    <row r="79" spans="1:30" ht="15.75" customHeight="1">
      <c r="A79" s="570"/>
      <c r="B79" s="570"/>
      <c r="C79" s="570"/>
      <c r="D79" s="563"/>
      <c r="E79" s="595"/>
      <c r="F79" s="210"/>
      <c r="G79" s="595"/>
      <c r="H79" s="224"/>
      <c r="I79" s="580"/>
      <c r="J79" s="760"/>
      <c r="K79" s="699"/>
      <c r="L79" s="699"/>
      <c r="M79" s="699"/>
      <c r="N79" s="724"/>
      <c r="O79" s="725"/>
      <c r="P79" s="699"/>
      <c r="Q79" s="17"/>
      <c r="R79" s="17"/>
      <c r="S79" s="17"/>
      <c r="T79" s="17"/>
      <c r="U79" s="17"/>
      <c r="V79" s="17"/>
      <c r="W79" s="17"/>
      <c r="X79" s="17"/>
      <c r="Y79" s="17"/>
      <c r="Z79" s="17"/>
      <c r="AA79" s="17"/>
    </row>
    <row r="80" spans="1:30" ht="15.75" customHeight="1">
      <c r="A80" s="565"/>
      <c r="B80" s="565"/>
      <c r="C80" s="565"/>
      <c r="D80" s="564"/>
      <c r="E80" s="596"/>
      <c r="F80" s="212"/>
      <c r="G80" s="596"/>
      <c r="H80" s="226"/>
      <c r="I80" s="581"/>
      <c r="J80" s="760"/>
      <c r="K80" s="699"/>
      <c r="L80" s="699"/>
      <c r="M80" s="699"/>
      <c r="N80" s="724"/>
      <c r="O80" s="725"/>
      <c r="P80" s="699"/>
      <c r="Q80" s="17"/>
      <c r="R80" s="17"/>
      <c r="S80" s="17"/>
      <c r="T80" s="17"/>
      <c r="U80" s="17"/>
      <c r="V80" s="17"/>
      <c r="W80" s="17"/>
      <c r="X80" s="17"/>
      <c r="Y80" s="17"/>
      <c r="Z80" s="17"/>
      <c r="AA80" s="17"/>
    </row>
    <row r="81" spans="1:30" ht="15.75" customHeight="1">
      <c r="A81" s="570"/>
      <c r="B81" s="570"/>
      <c r="C81" s="570"/>
      <c r="D81" s="563"/>
      <c r="E81" s="595"/>
      <c r="F81" s="210"/>
      <c r="G81" s="595"/>
      <c r="H81" s="224"/>
      <c r="I81" s="580"/>
      <c r="J81" s="760"/>
      <c r="K81" s="699"/>
      <c r="L81" s="699"/>
      <c r="M81" s="699"/>
      <c r="N81" s="724"/>
      <c r="O81" s="725"/>
      <c r="P81" s="699"/>
      <c r="Q81" s="17"/>
      <c r="R81" s="17"/>
      <c r="S81" s="17"/>
      <c r="T81" s="17"/>
      <c r="U81" s="17"/>
      <c r="V81" s="17"/>
      <c r="W81" s="17"/>
      <c r="X81" s="17"/>
      <c r="Y81" s="17"/>
      <c r="Z81" s="17"/>
      <c r="AA81" s="17"/>
    </row>
    <row r="82" spans="1:30" ht="15.75" customHeight="1">
      <c r="A82" s="565"/>
      <c r="B82" s="565"/>
      <c r="C82" s="565"/>
      <c r="D82" s="564"/>
      <c r="E82" s="596"/>
      <c r="F82" s="212"/>
      <c r="G82" s="596"/>
      <c r="H82" s="226"/>
      <c r="I82" s="581"/>
      <c r="J82" s="760"/>
      <c r="K82" s="699"/>
      <c r="L82" s="699"/>
      <c r="M82" s="699"/>
      <c r="N82" s="724"/>
      <c r="O82" s="725"/>
      <c r="P82" s="699"/>
      <c r="Q82" s="17"/>
      <c r="R82" s="17"/>
      <c r="S82" s="17"/>
      <c r="T82" s="17"/>
      <c r="U82" s="17"/>
      <c r="V82" s="17"/>
      <c r="W82" s="17"/>
      <c r="X82" s="17"/>
      <c r="Y82" s="17"/>
      <c r="Z82" s="17"/>
      <c r="AA82" s="17"/>
    </row>
    <row r="83" spans="1:30" ht="15.75" customHeight="1">
      <c r="A83" s="570"/>
      <c r="B83" s="570"/>
      <c r="C83" s="570"/>
      <c r="D83" s="563"/>
      <c r="E83" s="595"/>
      <c r="F83" s="210"/>
      <c r="G83" s="595"/>
      <c r="H83" s="224"/>
      <c r="I83" s="580"/>
      <c r="J83" s="760"/>
      <c r="K83" s="699"/>
      <c r="L83" s="699"/>
      <c r="M83" s="699"/>
      <c r="N83" s="724"/>
      <c r="O83" s="725"/>
      <c r="P83" s="699"/>
      <c r="Q83" s="17"/>
      <c r="R83" s="17"/>
      <c r="S83" s="17"/>
      <c r="T83" s="17"/>
      <c r="U83" s="17"/>
      <c r="V83" s="17"/>
      <c r="W83" s="17"/>
      <c r="X83" s="17"/>
      <c r="Y83" s="17"/>
      <c r="Z83" s="17"/>
      <c r="AA83" s="17"/>
    </row>
    <row r="84" spans="1:30" ht="15.75" customHeight="1">
      <c r="A84" s="597"/>
      <c r="B84" s="565"/>
      <c r="C84" s="572"/>
      <c r="D84" s="598"/>
      <c r="E84" s="571"/>
      <c r="F84" s="245"/>
      <c r="G84" s="571"/>
      <c r="H84" s="246"/>
      <c r="I84" s="599"/>
      <c r="J84" s="761"/>
      <c r="K84" s="717"/>
      <c r="L84" s="717"/>
      <c r="M84" s="717"/>
      <c r="N84" s="727"/>
      <c r="O84" s="725"/>
      <c r="P84" s="699"/>
      <c r="Q84" s="17"/>
      <c r="R84" s="17"/>
      <c r="S84" s="17"/>
      <c r="T84" s="17"/>
      <c r="U84" s="17"/>
      <c r="V84" s="17"/>
      <c r="W84" s="17"/>
      <c r="X84" s="17"/>
      <c r="Y84" s="17"/>
      <c r="Z84" s="17"/>
      <c r="AA84" s="17"/>
    </row>
    <row r="85" spans="1:30" ht="15.75" customHeight="1">
      <c r="A85" s="16"/>
      <c r="B85" s="17"/>
      <c r="C85" s="17"/>
      <c r="D85" s="17"/>
      <c r="E85" s="17"/>
      <c r="F85" s="17"/>
      <c r="G85" s="17"/>
      <c r="H85" s="17"/>
      <c r="I85" s="17"/>
      <c r="J85" s="17"/>
      <c r="K85" s="17"/>
      <c r="L85" s="17"/>
      <c r="M85" s="17"/>
      <c r="N85" s="17"/>
      <c r="O85" s="17">
        <v>0</v>
      </c>
      <c r="P85" s="17"/>
      <c r="Q85" s="17"/>
      <c r="R85" s="17"/>
      <c r="S85" s="17"/>
      <c r="T85" s="17"/>
      <c r="U85" s="17"/>
      <c r="V85" s="17"/>
      <c r="W85" s="17"/>
      <c r="X85" s="17"/>
      <c r="Y85" s="17"/>
      <c r="Z85" s="17"/>
      <c r="AA85" s="17"/>
      <c r="AB85" s="17"/>
      <c r="AC85" s="17"/>
      <c r="AD85" s="17"/>
    </row>
    <row r="86" spans="1:30" ht="15.75" customHeight="1">
      <c r="A86" s="16"/>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row>
    <row r="87" spans="1:30" ht="15.75" customHeight="1">
      <c r="A87" s="560" t="s">
        <v>404</v>
      </c>
      <c r="B87" s="17"/>
      <c r="C87" s="180"/>
      <c r="D87" s="85"/>
      <c r="E87" s="85"/>
      <c r="F87" s="85"/>
      <c r="G87" s="85"/>
      <c r="H87" s="85"/>
      <c r="I87" s="85"/>
      <c r="J87" s="85"/>
      <c r="K87" s="85"/>
      <c r="L87" s="181"/>
      <c r="M87" s="169"/>
      <c r="N87" s="17"/>
      <c r="O87" s="17"/>
      <c r="P87" s="17"/>
      <c r="Q87" s="17"/>
      <c r="R87" s="17"/>
      <c r="S87" s="17"/>
      <c r="T87" s="17"/>
      <c r="U87" s="17"/>
      <c r="V87" s="17"/>
      <c r="W87" s="17"/>
      <c r="X87" s="17"/>
      <c r="Y87" s="17"/>
      <c r="Z87" s="17"/>
      <c r="AA87" s="17"/>
      <c r="AB87" s="17"/>
      <c r="AC87" s="17"/>
      <c r="AD87" s="17"/>
    </row>
    <row r="88" spans="1:30" ht="15" customHeight="1">
      <c r="A88" s="16" t="s">
        <v>405</v>
      </c>
      <c r="B88" s="16" t="s">
        <v>406</v>
      </c>
      <c r="C88" s="16" t="s">
        <v>407</v>
      </c>
      <c r="D88" s="16" t="s">
        <v>408</v>
      </c>
      <c r="E88" s="16" t="s">
        <v>409</v>
      </c>
      <c r="F88" s="16" t="s">
        <v>410</v>
      </c>
      <c r="G88" s="16" t="s">
        <v>389</v>
      </c>
      <c r="H88" s="714" t="s">
        <v>390</v>
      </c>
      <c r="I88" s="715"/>
      <c r="J88" s="712" t="s">
        <v>322</v>
      </c>
      <c r="K88" s="713"/>
      <c r="L88" s="17"/>
      <c r="M88" s="17"/>
      <c r="N88" s="17"/>
      <c r="O88" s="17"/>
      <c r="P88" s="163"/>
      <c r="Q88" s="16"/>
      <c r="R88" s="17"/>
      <c r="S88" s="182"/>
      <c r="T88" s="17"/>
      <c r="U88" s="17"/>
      <c r="V88" s="17"/>
      <c r="W88" s="20">
        <f>SUM(F89:F96)</f>
        <v>84.35</v>
      </c>
      <c r="X88" s="17"/>
      <c r="Y88" s="17"/>
      <c r="Z88" s="17"/>
      <c r="AA88" s="17"/>
      <c r="AB88" s="17"/>
    </row>
    <row r="89" spans="1:30" ht="14.25" customHeight="1">
      <c r="A89" s="17" t="s">
        <v>507</v>
      </c>
      <c r="B89" s="17" t="s">
        <v>508</v>
      </c>
      <c r="C89" s="189" t="s">
        <v>509</v>
      </c>
      <c r="D89" s="179">
        <v>3</v>
      </c>
      <c r="E89" s="151">
        <v>5</v>
      </c>
      <c r="F89" s="247">
        <v>9.98</v>
      </c>
      <c r="G89" s="600"/>
      <c r="H89" s="716"/>
      <c r="I89" s="699"/>
      <c r="J89" s="718" t="s">
        <v>413</v>
      </c>
      <c r="K89" s="713"/>
      <c r="L89" s="17"/>
      <c r="M89" s="17"/>
      <c r="N89" s="17"/>
      <c r="O89" s="17"/>
      <c r="P89" s="17"/>
      <c r="Q89" s="187"/>
      <c r="R89" s="17"/>
      <c r="S89" s="17"/>
      <c r="T89" s="17"/>
      <c r="U89" s="17"/>
      <c r="V89" s="17"/>
      <c r="W89" s="17"/>
      <c r="X89" s="17"/>
      <c r="Y89" s="17"/>
      <c r="Z89" s="17"/>
      <c r="AA89" s="17"/>
      <c r="AB89" s="17"/>
    </row>
    <row r="90" spans="1:30" ht="15.75" customHeight="1">
      <c r="A90" s="17" t="s">
        <v>510</v>
      </c>
      <c r="B90" s="17" t="s">
        <v>489</v>
      </c>
      <c r="C90" s="189" t="s">
        <v>511</v>
      </c>
      <c r="D90" s="179">
        <v>3</v>
      </c>
      <c r="E90" s="151">
        <v>10</v>
      </c>
      <c r="F90" s="247">
        <v>20</v>
      </c>
      <c r="G90" s="248"/>
      <c r="H90" s="699"/>
      <c r="I90" s="699"/>
      <c r="J90" s="719"/>
      <c r="K90" s="720"/>
      <c r="L90" s="17"/>
      <c r="M90" s="17"/>
      <c r="N90" s="17"/>
      <c r="O90" s="17"/>
      <c r="P90" s="17"/>
      <c r="Q90" s="17"/>
      <c r="R90" s="17"/>
      <c r="S90" s="17"/>
      <c r="T90" s="17"/>
      <c r="U90" s="17"/>
      <c r="V90" s="17"/>
      <c r="W90" s="17"/>
      <c r="X90" s="17"/>
      <c r="Y90" s="17"/>
      <c r="Z90" s="17"/>
      <c r="AA90" s="17"/>
      <c r="AB90" s="17"/>
    </row>
    <row r="91" spans="1:30" ht="15.75" customHeight="1">
      <c r="A91" s="17" t="s">
        <v>512</v>
      </c>
      <c r="B91" s="17" t="s">
        <v>489</v>
      </c>
      <c r="C91" s="189" t="s">
        <v>513</v>
      </c>
      <c r="D91" s="179">
        <v>10</v>
      </c>
      <c r="E91" s="151">
        <v>5</v>
      </c>
      <c r="F91" s="247">
        <v>19.48</v>
      </c>
      <c r="G91" s="248"/>
      <c r="H91" s="699"/>
      <c r="I91" s="699"/>
      <c r="J91" s="719"/>
      <c r="K91" s="720"/>
      <c r="L91" s="17"/>
      <c r="M91" s="17"/>
      <c r="N91" s="17"/>
      <c r="O91" s="17"/>
      <c r="P91" s="17"/>
      <c r="Q91" s="17"/>
      <c r="R91" s="17"/>
      <c r="S91" s="17"/>
      <c r="T91" s="17"/>
      <c r="U91" s="17"/>
      <c r="V91" s="17"/>
      <c r="W91" s="17"/>
      <c r="X91" s="17"/>
      <c r="Y91" s="17"/>
      <c r="Z91" s="17"/>
      <c r="AA91" s="17"/>
      <c r="AB91" s="17"/>
    </row>
    <row r="92" spans="1:30" ht="15.75" customHeight="1">
      <c r="A92" s="17" t="s">
        <v>514</v>
      </c>
      <c r="B92" s="17" t="s">
        <v>508</v>
      </c>
      <c r="C92" s="189" t="s">
        <v>515</v>
      </c>
      <c r="D92" s="179">
        <v>10</v>
      </c>
      <c r="E92" s="151">
        <v>2</v>
      </c>
      <c r="F92" s="247">
        <v>9.39</v>
      </c>
      <c r="G92" s="248"/>
      <c r="H92" s="699"/>
      <c r="I92" s="699"/>
      <c r="J92" s="719"/>
      <c r="K92" s="720"/>
      <c r="L92" s="17"/>
      <c r="M92" s="17"/>
      <c r="N92" s="17"/>
      <c r="O92" s="17"/>
      <c r="P92" s="17"/>
      <c r="Q92" s="17"/>
      <c r="R92" s="17"/>
      <c r="S92" s="17"/>
      <c r="T92" s="17"/>
      <c r="U92" s="17"/>
      <c r="V92" s="17"/>
      <c r="W92" s="17"/>
      <c r="X92" s="17"/>
      <c r="Y92" s="17"/>
      <c r="Z92" s="17"/>
      <c r="AA92" s="17"/>
      <c r="AB92" s="17"/>
    </row>
    <row r="93" spans="1:30" ht="15.75" customHeight="1">
      <c r="A93" s="17" t="s">
        <v>516</v>
      </c>
      <c r="B93" s="17" t="s">
        <v>508</v>
      </c>
      <c r="C93" s="189" t="s">
        <v>517</v>
      </c>
      <c r="D93" s="179">
        <v>10</v>
      </c>
      <c r="E93" s="151">
        <v>4</v>
      </c>
      <c r="F93" s="247">
        <v>17.5</v>
      </c>
      <c r="G93" s="179"/>
      <c r="H93" s="699"/>
      <c r="I93" s="699"/>
      <c r="J93" s="719"/>
      <c r="K93" s="720"/>
      <c r="L93" s="17"/>
      <c r="M93" s="17"/>
      <c r="N93" s="17"/>
      <c r="O93" s="17"/>
      <c r="P93" s="17"/>
      <c r="Q93" s="17"/>
      <c r="R93" s="17"/>
      <c r="S93" s="17"/>
      <c r="T93" s="17"/>
      <c r="U93" s="17"/>
      <c r="V93" s="17"/>
      <c r="W93" s="17"/>
      <c r="X93" s="17"/>
      <c r="Y93" s="17"/>
      <c r="Z93" s="17"/>
      <c r="AA93" s="17"/>
      <c r="AB93" s="17"/>
    </row>
    <row r="94" spans="1:30" ht="15.75" customHeight="1">
      <c r="A94" s="17" t="s">
        <v>518</v>
      </c>
      <c r="B94" s="17" t="s">
        <v>508</v>
      </c>
      <c r="C94" s="189" t="s">
        <v>519</v>
      </c>
      <c r="D94" s="179">
        <v>10</v>
      </c>
      <c r="E94" s="151">
        <v>2</v>
      </c>
      <c r="F94" s="247">
        <v>8</v>
      </c>
      <c r="G94" s="179"/>
      <c r="H94" s="699"/>
      <c r="I94" s="699"/>
      <c r="J94" s="719"/>
      <c r="K94" s="720"/>
      <c r="L94" s="17"/>
      <c r="M94" s="17"/>
      <c r="N94" s="17"/>
      <c r="O94" s="17"/>
      <c r="P94" s="17"/>
      <c r="Q94" s="17"/>
      <c r="R94" s="17"/>
      <c r="S94" s="17"/>
      <c r="T94" s="17"/>
      <c r="U94" s="17"/>
      <c r="V94" s="17"/>
      <c r="W94" s="17"/>
      <c r="X94" s="17"/>
      <c r="Y94" s="17"/>
      <c r="Z94" s="17"/>
      <c r="AA94" s="17"/>
      <c r="AB94" s="17"/>
    </row>
    <row r="95" spans="1:30" ht="15.75" customHeight="1">
      <c r="A95" s="17"/>
      <c r="B95" s="17"/>
      <c r="C95" s="189"/>
      <c r="D95" s="179"/>
      <c r="E95" s="151"/>
      <c r="F95" s="189"/>
      <c r="G95" s="179"/>
      <c r="H95" s="699"/>
      <c r="I95" s="699"/>
      <c r="J95" s="719"/>
      <c r="K95" s="720"/>
      <c r="L95" s="17"/>
      <c r="M95" s="17"/>
      <c r="N95" s="17"/>
      <c r="O95" s="17"/>
      <c r="P95" s="17"/>
      <c r="Q95" s="17"/>
      <c r="R95" s="17"/>
      <c r="S95" s="17"/>
      <c r="T95" s="17"/>
      <c r="U95" s="17"/>
      <c r="V95" s="17"/>
      <c r="W95" s="17"/>
      <c r="X95" s="17"/>
      <c r="Y95" s="17"/>
      <c r="Z95" s="17"/>
      <c r="AA95" s="17"/>
      <c r="AB95" s="17"/>
    </row>
    <row r="96" spans="1:30" ht="15.75" customHeight="1">
      <c r="A96" s="17"/>
      <c r="B96" s="17"/>
      <c r="C96" s="189"/>
      <c r="D96" s="179"/>
      <c r="E96" s="151"/>
      <c r="F96" s="189"/>
      <c r="G96" s="179"/>
      <c r="H96" s="699"/>
      <c r="I96" s="699"/>
      <c r="J96" s="719"/>
      <c r="K96" s="720"/>
      <c r="L96" s="17"/>
      <c r="M96" s="17"/>
      <c r="N96" s="17"/>
      <c r="O96" s="17"/>
      <c r="P96" s="17"/>
      <c r="Q96" s="17"/>
      <c r="R96" s="17"/>
      <c r="S96" s="17"/>
      <c r="T96" s="17"/>
      <c r="U96" s="17"/>
      <c r="V96" s="17"/>
      <c r="W96" s="17"/>
      <c r="X96" s="17"/>
      <c r="Y96" s="17"/>
      <c r="Z96" s="17"/>
      <c r="AA96" s="17"/>
      <c r="AB96" s="17"/>
    </row>
    <row r="97" spans="1:30" ht="15.75" customHeight="1">
      <c r="A97" s="249"/>
      <c r="B97" s="249"/>
      <c r="C97" s="249"/>
      <c r="D97" s="249"/>
      <c r="E97" s="249"/>
      <c r="F97" s="249"/>
      <c r="G97" s="179"/>
      <c r="H97" s="699"/>
      <c r="I97" s="699"/>
      <c r="J97" s="719"/>
      <c r="K97" s="720"/>
      <c r="L97" s="17"/>
      <c r="M97" s="17"/>
      <c r="N97" s="17"/>
      <c r="O97" s="17"/>
      <c r="P97" s="17"/>
      <c r="Q97" s="17"/>
      <c r="R97" s="17"/>
      <c r="S97" s="17"/>
      <c r="T97" s="17"/>
      <c r="U97" s="17"/>
      <c r="V97" s="17"/>
      <c r="W97" s="17"/>
      <c r="X97" s="17"/>
      <c r="Y97" s="17"/>
      <c r="Z97" s="17"/>
      <c r="AA97" s="17"/>
      <c r="AB97" s="17"/>
    </row>
    <row r="98" spans="1:30" ht="15.75" customHeight="1">
      <c r="A98" s="249"/>
      <c r="B98" s="249"/>
      <c r="C98" s="249"/>
      <c r="D98" s="249"/>
      <c r="E98" s="249"/>
      <c r="F98" s="249"/>
      <c r="G98" s="179"/>
      <c r="H98" s="699"/>
      <c r="I98" s="699"/>
      <c r="J98" s="719"/>
      <c r="K98" s="720"/>
      <c r="L98" s="17"/>
      <c r="M98" s="17"/>
      <c r="N98" s="17"/>
      <c r="O98" s="17"/>
      <c r="P98" s="17"/>
      <c r="Q98" s="17"/>
      <c r="R98" s="17"/>
      <c r="S98" s="17"/>
      <c r="T98" s="17"/>
      <c r="U98" s="17"/>
      <c r="V98" s="17"/>
      <c r="W98" s="17"/>
      <c r="X98" s="17"/>
      <c r="Y98" s="17"/>
      <c r="Z98" s="17"/>
      <c r="AA98" s="17"/>
      <c r="AB98" s="17"/>
    </row>
    <row r="99" spans="1:30" ht="15.75" customHeight="1">
      <c r="A99" s="249"/>
      <c r="B99" s="249"/>
      <c r="C99" s="249"/>
      <c r="D99" s="249"/>
      <c r="E99" s="249"/>
      <c r="F99" s="249"/>
      <c r="G99" s="179"/>
      <c r="H99" s="699"/>
      <c r="I99" s="699"/>
      <c r="J99" s="719"/>
      <c r="K99" s="720"/>
      <c r="L99" s="17"/>
      <c r="M99" s="17"/>
      <c r="N99" s="17"/>
      <c r="O99" s="17"/>
      <c r="P99" s="17"/>
      <c r="Q99" s="17"/>
      <c r="R99" s="17"/>
      <c r="S99" s="17"/>
      <c r="T99" s="17"/>
      <c r="U99" s="17"/>
      <c r="V99" s="17"/>
      <c r="W99" s="17"/>
      <c r="X99" s="17"/>
      <c r="Y99" s="17"/>
      <c r="Z99" s="17"/>
      <c r="AA99" s="17"/>
      <c r="AB99" s="17"/>
    </row>
    <row r="100" spans="1:30" ht="15.75" customHeight="1">
      <c r="A100" s="249"/>
      <c r="B100" s="249"/>
      <c r="C100" s="249"/>
      <c r="D100" s="249"/>
      <c r="E100" s="249"/>
      <c r="F100" s="249"/>
      <c r="G100" s="179"/>
      <c r="H100" s="699"/>
      <c r="I100" s="699"/>
      <c r="J100" s="719"/>
      <c r="K100" s="720"/>
      <c r="L100" s="17"/>
      <c r="M100" s="17"/>
      <c r="N100" s="17"/>
      <c r="O100" s="17"/>
      <c r="P100" s="17"/>
      <c r="Q100" s="17"/>
      <c r="R100" s="17"/>
      <c r="S100" s="17"/>
      <c r="T100" s="17"/>
      <c r="U100" s="17"/>
      <c r="V100" s="17"/>
      <c r="W100" s="17"/>
      <c r="X100" s="17"/>
      <c r="Y100" s="17"/>
      <c r="Z100" s="17"/>
      <c r="AA100" s="17"/>
      <c r="AB100" s="17"/>
    </row>
    <row r="101" spans="1:30" ht="15.75" customHeight="1">
      <c r="A101" s="249"/>
      <c r="B101" s="249"/>
      <c r="C101" s="249"/>
      <c r="D101" s="249"/>
      <c r="E101" s="249"/>
      <c r="F101" s="249"/>
      <c r="G101" s="179"/>
      <c r="H101" s="699"/>
      <c r="I101" s="699"/>
      <c r="J101" s="719"/>
      <c r="K101" s="720"/>
      <c r="L101" s="17"/>
      <c r="M101" s="17"/>
      <c r="N101" s="17"/>
      <c r="O101" s="17"/>
      <c r="P101" s="17"/>
      <c r="Q101" s="17"/>
      <c r="R101" s="17"/>
      <c r="S101" s="17"/>
      <c r="T101" s="17"/>
      <c r="U101" s="17"/>
      <c r="V101" s="17"/>
      <c r="W101" s="17"/>
      <c r="X101" s="17"/>
      <c r="Y101" s="17"/>
      <c r="Z101" s="17"/>
      <c r="AA101" s="17"/>
      <c r="AB101" s="17"/>
    </row>
    <row r="102" spans="1:30" ht="15.75" customHeight="1">
      <c r="A102" s="249"/>
      <c r="B102" s="249"/>
      <c r="C102" s="249"/>
      <c r="D102" s="249"/>
      <c r="E102" s="249"/>
      <c r="F102" s="249"/>
      <c r="G102" s="179"/>
      <c r="H102" s="717"/>
      <c r="I102" s="717"/>
      <c r="J102" s="721"/>
      <c r="K102" s="722"/>
      <c r="L102" s="17"/>
      <c r="M102" s="17"/>
      <c r="N102" s="17"/>
      <c r="O102" s="17"/>
      <c r="P102" s="17"/>
      <c r="Q102" s="17"/>
      <c r="R102" s="17"/>
      <c r="S102" s="17"/>
      <c r="T102" s="17"/>
      <c r="U102" s="17"/>
      <c r="V102" s="17"/>
      <c r="W102" s="17"/>
      <c r="X102" s="17"/>
      <c r="Y102" s="17"/>
      <c r="Z102" s="17"/>
      <c r="AA102" s="17"/>
      <c r="AB102" s="17"/>
    </row>
    <row r="103" spans="1:30" ht="15.75" customHeight="1">
      <c r="A103" s="16"/>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ht="15.75" customHeight="1">
      <c r="A104" s="16"/>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6"/>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711"/>
      <c r="C112" s="699"/>
      <c r="D112" s="699"/>
      <c r="E112" s="699"/>
      <c r="F112" s="699"/>
      <c r="G112" s="699"/>
      <c r="H112" s="699"/>
      <c r="I112" s="17"/>
      <c r="J112" s="17"/>
      <c r="K112" s="17"/>
      <c r="L112" s="17"/>
      <c r="M112" s="17"/>
      <c r="N112" s="17"/>
      <c r="O112" s="17"/>
      <c r="P112" s="711"/>
      <c r="Q112" s="699"/>
      <c r="R112" s="699"/>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711"/>
      <c r="Q113" s="699"/>
      <c r="R113" s="699"/>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711"/>
      <c r="Q114" s="699"/>
      <c r="R114" s="699"/>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711"/>
      <c r="Q115" s="699"/>
      <c r="R115" s="699"/>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711"/>
      <c r="Q116" s="699"/>
      <c r="R116" s="699"/>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711"/>
      <c r="Q117" s="699"/>
      <c r="R117" s="699"/>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711"/>
      <c r="Q118" s="699"/>
      <c r="R118" s="699"/>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711"/>
      <c r="N120" s="699"/>
      <c r="O120" s="699"/>
      <c r="P120" s="711"/>
      <c r="Q120" s="699"/>
      <c r="R120" s="699"/>
      <c r="S120" s="699"/>
      <c r="T120" s="699"/>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711"/>
      <c r="N121" s="699"/>
      <c r="O121" s="699"/>
      <c r="P121" s="711"/>
      <c r="Q121" s="699"/>
      <c r="R121" s="699"/>
      <c r="S121" s="699"/>
      <c r="T121" s="699"/>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711"/>
      <c r="N122" s="699"/>
      <c r="O122" s="699"/>
      <c r="P122" s="699"/>
      <c r="Q122" s="699"/>
      <c r="R122" s="699"/>
      <c r="S122" s="699"/>
      <c r="T122" s="699"/>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711"/>
      <c r="N123" s="699"/>
      <c r="O123" s="699"/>
      <c r="P123" s="699"/>
      <c r="Q123" s="699"/>
      <c r="R123" s="699"/>
      <c r="S123" s="699"/>
      <c r="T123" s="699"/>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711"/>
      <c r="N124" s="699"/>
      <c r="O124" s="699"/>
      <c r="P124" s="699"/>
      <c r="Q124" s="699"/>
      <c r="R124" s="699"/>
      <c r="S124" s="699"/>
      <c r="T124" s="699"/>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711"/>
      <c r="N125" s="699"/>
      <c r="O125" s="699"/>
      <c r="P125" s="699"/>
      <c r="Q125" s="699"/>
      <c r="R125" s="699"/>
      <c r="S125" s="699"/>
      <c r="T125" s="699"/>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711"/>
      <c r="N126" s="699"/>
      <c r="O126" s="699"/>
      <c r="P126" s="699"/>
      <c r="Q126" s="699"/>
      <c r="R126" s="699"/>
      <c r="S126" s="699"/>
      <c r="T126" s="699"/>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711"/>
      <c r="N127" s="699"/>
      <c r="O127" s="699"/>
      <c r="P127" s="699"/>
      <c r="Q127" s="699"/>
      <c r="R127" s="699"/>
      <c r="S127" s="699"/>
      <c r="T127" s="699"/>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711"/>
      <c r="N128" s="699"/>
      <c r="O128" s="699"/>
      <c r="P128" s="699"/>
      <c r="Q128" s="699"/>
      <c r="R128" s="699"/>
      <c r="S128" s="699"/>
      <c r="T128" s="699"/>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711"/>
      <c r="N129" s="699"/>
      <c r="O129" s="699"/>
      <c r="P129" s="699"/>
      <c r="Q129" s="699"/>
      <c r="R129" s="699"/>
      <c r="S129" s="699"/>
      <c r="T129" s="699"/>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711"/>
      <c r="N130" s="699"/>
      <c r="O130" s="699"/>
      <c r="P130" s="699"/>
      <c r="Q130" s="699"/>
      <c r="R130" s="699"/>
      <c r="S130" s="699"/>
      <c r="T130" s="699"/>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711"/>
      <c r="N131" s="699"/>
      <c r="O131" s="699"/>
      <c r="P131" s="699"/>
      <c r="Q131" s="699"/>
      <c r="R131" s="699"/>
      <c r="S131" s="699"/>
      <c r="T131" s="699"/>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711"/>
      <c r="N132" s="699"/>
      <c r="O132" s="699"/>
      <c r="P132" s="699"/>
      <c r="Q132" s="699"/>
      <c r="R132" s="699"/>
      <c r="S132" s="699"/>
      <c r="T132" s="699"/>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711"/>
      <c r="N135" s="699"/>
      <c r="O135" s="699"/>
      <c r="P135" s="711"/>
      <c r="Q135" s="699"/>
      <c r="R135" s="699"/>
      <c r="S135" s="699"/>
      <c r="T135" s="699"/>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711"/>
      <c r="N136" s="699"/>
      <c r="O136" s="699"/>
      <c r="P136" s="711"/>
      <c r="Q136" s="699"/>
      <c r="R136" s="699"/>
      <c r="S136" s="699"/>
      <c r="T136" s="699"/>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711"/>
      <c r="N137" s="699"/>
      <c r="O137" s="699"/>
      <c r="P137" s="699"/>
      <c r="Q137" s="699"/>
      <c r="R137" s="699"/>
      <c r="S137" s="699"/>
      <c r="T137" s="699"/>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711"/>
      <c r="N138" s="699"/>
      <c r="O138" s="699"/>
      <c r="P138" s="699"/>
      <c r="Q138" s="699"/>
      <c r="R138" s="699"/>
      <c r="S138" s="699"/>
      <c r="T138" s="699"/>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711"/>
      <c r="N139" s="699"/>
      <c r="O139" s="699"/>
      <c r="P139" s="699"/>
      <c r="Q139" s="699"/>
      <c r="R139" s="699"/>
      <c r="S139" s="699"/>
      <c r="T139" s="699"/>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711"/>
      <c r="N140" s="699"/>
      <c r="O140" s="699"/>
      <c r="P140" s="699"/>
      <c r="Q140" s="699"/>
      <c r="R140" s="699"/>
      <c r="S140" s="699"/>
      <c r="T140" s="699"/>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711"/>
      <c r="N141" s="699"/>
      <c r="O141" s="699"/>
      <c r="P141" s="699"/>
      <c r="Q141" s="699"/>
      <c r="R141" s="699"/>
      <c r="S141" s="699"/>
      <c r="T141" s="699"/>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711"/>
      <c r="N142" s="699"/>
      <c r="O142" s="699"/>
      <c r="P142" s="699"/>
      <c r="Q142" s="699"/>
      <c r="R142" s="699"/>
      <c r="S142" s="699"/>
      <c r="T142" s="699"/>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711"/>
      <c r="N143" s="699"/>
      <c r="O143" s="699"/>
      <c r="P143" s="699"/>
      <c r="Q143" s="699"/>
      <c r="R143" s="699"/>
      <c r="S143" s="699"/>
      <c r="T143" s="699"/>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711"/>
      <c r="N144" s="699"/>
      <c r="O144" s="699"/>
      <c r="P144" s="699"/>
      <c r="Q144" s="699"/>
      <c r="R144" s="699"/>
      <c r="S144" s="699"/>
      <c r="T144" s="699"/>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711"/>
      <c r="N145" s="699"/>
      <c r="O145" s="699"/>
      <c r="P145" s="699"/>
      <c r="Q145" s="699"/>
      <c r="R145" s="699"/>
      <c r="S145" s="699"/>
      <c r="T145" s="699"/>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711"/>
      <c r="N146" s="699"/>
      <c r="O146" s="699"/>
      <c r="P146" s="699"/>
      <c r="Q146" s="699"/>
      <c r="R146" s="699"/>
      <c r="S146" s="699"/>
      <c r="T146" s="699"/>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711"/>
      <c r="N147" s="699"/>
      <c r="O147" s="699"/>
      <c r="P147" s="699"/>
      <c r="Q147" s="699"/>
      <c r="R147" s="699"/>
      <c r="S147" s="699"/>
      <c r="T147" s="699"/>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711"/>
      <c r="N148" s="699"/>
      <c r="O148" s="699"/>
      <c r="P148" s="699"/>
      <c r="Q148" s="699"/>
      <c r="R148" s="699"/>
      <c r="S148" s="699"/>
      <c r="T148" s="699"/>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711"/>
      <c r="N149" s="699"/>
      <c r="O149" s="699"/>
      <c r="P149" s="699"/>
      <c r="Q149" s="699"/>
      <c r="R149" s="699"/>
      <c r="S149" s="699"/>
      <c r="T149" s="699"/>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711"/>
      <c r="C152" s="699"/>
      <c r="D152" s="17"/>
      <c r="E152" s="17"/>
      <c r="F152" s="17"/>
      <c r="G152" s="17"/>
      <c r="H152" s="17"/>
      <c r="I152" s="17"/>
      <c r="J152" s="17"/>
      <c r="K152" s="17"/>
      <c r="L152" s="17"/>
      <c r="M152" s="711"/>
      <c r="N152" s="699"/>
      <c r="O152" s="699"/>
      <c r="P152" s="711"/>
      <c r="Q152" s="699"/>
      <c r="R152" s="699"/>
      <c r="S152" s="699"/>
      <c r="T152" s="699"/>
      <c r="U152" s="17"/>
      <c r="V152" s="17"/>
      <c r="W152" s="17"/>
      <c r="X152" s="17"/>
      <c r="Y152" s="17"/>
      <c r="Z152" s="17"/>
      <c r="AA152" s="17"/>
      <c r="AB152" s="17"/>
      <c r="AC152" s="17"/>
      <c r="AD152" s="17"/>
    </row>
    <row r="153" spans="1:30" ht="15.75" customHeight="1">
      <c r="A153" s="17"/>
      <c r="B153" s="711"/>
      <c r="C153" s="699"/>
      <c r="D153" s="17"/>
      <c r="E153" s="17"/>
      <c r="F153" s="17"/>
      <c r="G153" s="17"/>
      <c r="H153" s="17"/>
      <c r="I153" s="17"/>
      <c r="J153" s="17"/>
      <c r="K153" s="17"/>
      <c r="L153" s="17"/>
      <c r="M153" s="711"/>
      <c r="N153" s="699"/>
      <c r="O153" s="699"/>
      <c r="P153" s="711"/>
      <c r="Q153" s="699"/>
      <c r="R153" s="699"/>
      <c r="S153" s="699"/>
      <c r="T153" s="699"/>
      <c r="U153" s="17"/>
      <c r="V153" s="17"/>
      <c r="W153" s="17"/>
      <c r="X153" s="17"/>
      <c r="Y153" s="17"/>
      <c r="Z153" s="17"/>
      <c r="AA153" s="17"/>
      <c r="AB153" s="17"/>
      <c r="AC153" s="17"/>
      <c r="AD153" s="17"/>
    </row>
    <row r="154" spans="1:30" ht="15.75" customHeight="1">
      <c r="A154" s="17"/>
      <c r="B154" s="711"/>
      <c r="C154" s="699"/>
      <c r="D154" s="17"/>
      <c r="E154" s="17"/>
      <c r="F154" s="17"/>
      <c r="G154" s="17"/>
      <c r="H154" s="17"/>
      <c r="I154" s="17"/>
      <c r="J154" s="17"/>
      <c r="K154" s="17"/>
      <c r="L154" s="17"/>
      <c r="M154" s="711"/>
      <c r="N154" s="699"/>
      <c r="O154" s="699"/>
      <c r="P154" s="699"/>
      <c r="Q154" s="699"/>
      <c r="R154" s="699"/>
      <c r="S154" s="699"/>
      <c r="T154" s="699"/>
      <c r="U154" s="17"/>
      <c r="V154" s="17"/>
      <c r="W154" s="17"/>
      <c r="X154" s="17"/>
      <c r="Y154" s="17"/>
      <c r="Z154" s="17"/>
      <c r="AA154" s="17"/>
      <c r="AB154" s="17"/>
      <c r="AC154" s="17"/>
      <c r="AD154" s="17"/>
    </row>
    <row r="155" spans="1:30" ht="15.75" customHeight="1">
      <c r="A155" s="17"/>
      <c r="B155" s="711"/>
      <c r="C155" s="699"/>
      <c r="D155" s="17"/>
      <c r="E155" s="17"/>
      <c r="F155" s="17"/>
      <c r="G155" s="17"/>
      <c r="H155" s="17"/>
      <c r="I155" s="17"/>
      <c r="J155" s="17"/>
      <c r="K155" s="17"/>
      <c r="L155" s="17"/>
      <c r="M155" s="711"/>
      <c r="N155" s="699"/>
      <c r="O155" s="699"/>
      <c r="P155" s="699"/>
      <c r="Q155" s="699"/>
      <c r="R155" s="699"/>
      <c r="S155" s="699"/>
      <c r="T155" s="699"/>
      <c r="U155" s="17"/>
      <c r="V155" s="17"/>
      <c r="W155" s="17"/>
      <c r="X155" s="17"/>
      <c r="Y155" s="17"/>
      <c r="Z155" s="17"/>
      <c r="AA155" s="17"/>
      <c r="AB155" s="17"/>
      <c r="AC155" s="17"/>
      <c r="AD155" s="17"/>
    </row>
    <row r="156" spans="1:30" ht="15.75" customHeight="1">
      <c r="A156" s="17"/>
      <c r="B156" s="711"/>
      <c r="C156" s="699"/>
      <c r="D156" s="17"/>
      <c r="E156" s="17"/>
      <c r="F156" s="17"/>
      <c r="G156" s="17"/>
      <c r="H156" s="17"/>
      <c r="I156" s="17"/>
      <c r="J156" s="17"/>
      <c r="K156" s="17"/>
      <c r="L156" s="17"/>
      <c r="M156" s="711"/>
      <c r="N156" s="699"/>
      <c r="O156" s="699"/>
      <c r="P156" s="699"/>
      <c r="Q156" s="699"/>
      <c r="R156" s="699"/>
      <c r="S156" s="699"/>
      <c r="T156" s="699"/>
      <c r="U156" s="17"/>
      <c r="V156" s="17"/>
      <c r="W156" s="17"/>
      <c r="X156" s="17"/>
      <c r="Y156" s="17"/>
      <c r="Z156" s="17"/>
      <c r="AA156" s="17"/>
      <c r="AB156" s="17"/>
      <c r="AC156" s="17"/>
      <c r="AD156" s="17"/>
    </row>
    <row r="157" spans="1:30" ht="15.75" customHeight="1">
      <c r="A157" s="17"/>
      <c r="B157" s="711"/>
      <c r="C157" s="699"/>
      <c r="D157" s="17"/>
      <c r="E157" s="17"/>
      <c r="F157" s="17"/>
      <c r="G157" s="17"/>
      <c r="H157" s="17"/>
      <c r="I157" s="17"/>
      <c r="J157" s="17"/>
      <c r="K157" s="17"/>
      <c r="L157" s="17"/>
      <c r="M157" s="711"/>
      <c r="N157" s="699"/>
      <c r="O157" s="699"/>
      <c r="P157" s="699"/>
      <c r="Q157" s="699"/>
      <c r="R157" s="699"/>
      <c r="S157" s="699"/>
      <c r="T157" s="699"/>
      <c r="U157" s="17"/>
      <c r="V157" s="17"/>
      <c r="W157" s="17"/>
      <c r="X157" s="17"/>
      <c r="Y157" s="17"/>
      <c r="Z157" s="17"/>
      <c r="AA157" s="17"/>
      <c r="AB157" s="17"/>
      <c r="AC157" s="17"/>
      <c r="AD157" s="17"/>
    </row>
    <row r="158" spans="1:30" ht="15.75" customHeight="1">
      <c r="A158" s="17"/>
      <c r="B158" s="711"/>
      <c r="C158" s="699"/>
      <c r="D158" s="17"/>
      <c r="E158" s="17"/>
      <c r="F158" s="17"/>
      <c r="G158" s="17"/>
      <c r="H158" s="17"/>
      <c r="I158" s="17"/>
      <c r="J158" s="17"/>
      <c r="K158" s="17"/>
      <c r="L158" s="17"/>
      <c r="M158" s="711"/>
      <c r="N158" s="699"/>
      <c r="O158" s="699"/>
      <c r="P158" s="699"/>
      <c r="Q158" s="699"/>
      <c r="R158" s="699"/>
      <c r="S158" s="699"/>
      <c r="T158" s="699"/>
      <c r="U158" s="17"/>
      <c r="V158" s="17"/>
      <c r="W158" s="17"/>
      <c r="X158" s="17"/>
      <c r="Y158" s="17"/>
      <c r="Z158" s="17"/>
      <c r="AA158" s="17"/>
      <c r="AB158" s="17"/>
      <c r="AC158" s="17"/>
      <c r="AD158" s="17"/>
    </row>
    <row r="159" spans="1:30" ht="15.75" customHeight="1">
      <c r="A159" s="17"/>
      <c r="B159" s="711"/>
      <c r="C159" s="699"/>
      <c r="D159" s="17"/>
      <c r="E159" s="17"/>
      <c r="F159" s="17"/>
      <c r="G159" s="17"/>
      <c r="H159" s="17"/>
      <c r="I159" s="17"/>
      <c r="J159" s="17"/>
      <c r="K159" s="17"/>
      <c r="L159" s="17"/>
      <c r="M159" s="711"/>
      <c r="N159" s="699"/>
      <c r="O159" s="699"/>
      <c r="P159" s="699"/>
      <c r="Q159" s="699"/>
      <c r="R159" s="699"/>
      <c r="S159" s="699"/>
      <c r="T159" s="699"/>
      <c r="U159" s="17"/>
      <c r="V159" s="17"/>
      <c r="W159" s="17"/>
      <c r="X159" s="17"/>
      <c r="Y159" s="17"/>
      <c r="Z159" s="17"/>
      <c r="AA159" s="17"/>
      <c r="AB159" s="17"/>
      <c r="AC159" s="17"/>
      <c r="AD159" s="17"/>
    </row>
    <row r="160" spans="1:30" ht="15.75" customHeight="1">
      <c r="A160" s="17"/>
      <c r="B160" s="711"/>
      <c r="C160" s="699"/>
      <c r="D160" s="17"/>
      <c r="E160" s="17"/>
      <c r="F160" s="17"/>
      <c r="G160" s="17"/>
      <c r="H160" s="17"/>
      <c r="I160" s="17"/>
      <c r="J160" s="17"/>
      <c r="K160" s="17"/>
      <c r="L160" s="17"/>
      <c r="M160" s="711"/>
      <c r="N160" s="699"/>
      <c r="O160" s="699"/>
      <c r="P160" s="699"/>
      <c r="Q160" s="699"/>
      <c r="R160" s="699"/>
      <c r="S160" s="699"/>
      <c r="T160" s="699"/>
      <c r="U160" s="17"/>
      <c r="V160" s="17"/>
      <c r="W160" s="17"/>
      <c r="X160" s="17"/>
      <c r="Y160" s="17"/>
      <c r="Z160" s="17"/>
      <c r="AA160" s="17"/>
      <c r="AB160" s="17"/>
      <c r="AC160" s="17"/>
      <c r="AD160" s="17"/>
    </row>
    <row r="161" spans="1:30" ht="15.75" customHeight="1">
      <c r="A161" s="17"/>
      <c r="B161" s="711"/>
      <c r="C161" s="699"/>
      <c r="D161" s="17"/>
      <c r="E161" s="17"/>
      <c r="F161" s="17"/>
      <c r="G161" s="17"/>
      <c r="H161" s="17"/>
      <c r="I161" s="17"/>
      <c r="J161" s="17"/>
      <c r="K161" s="17"/>
      <c r="L161" s="17"/>
      <c r="M161" s="711"/>
      <c r="N161" s="699"/>
      <c r="O161" s="699"/>
      <c r="P161" s="699"/>
      <c r="Q161" s="699"/>
      <c r="R161" s="699"/>
      <c r="S161" s="699"/>
      <c r="T161" s="699"/>
      <c r="U161" s="17"/>
      <c r="V161" s="17"/>
      <c r="W161" s="17"/>
      <c r="X161" s="17"/>
      <c r="Y161" s="17"/>
      <c r="Z161" s="17"/>
      <c r="AA161" s="17"/>
      <c r="AB161" s="17"/>
      <c r="AC161" s="17"/>
      <c r="AD161" s="17"/>
    </row>
    <row r="162" spans="1:30" ht="15.75" customHeight="1">
      <c r="A162" s="17"/>
      <c r="B162" s="711"/>
      <c r="C162" s="699"/>
      <c r="D162" s="17"/>
      <c r="E162" s="17"/>
      <c r="F162" s="17"/>
      <c r="G162" s="17"/>
      <c r="H162" s="17"/>
      <c r="I162" s="17"/>
      <c r="J162" s="17"/>
      <c r="K162" s="17"/>
      <c r="L162" s="17"/>
      <c r="M162" s="711"/>
      <c r="N162" s="699"/>
      <c r="O162" s="699"/>
      <c r="P162" s="699"/>
      <c r="Q162" s="699"/>
      <c r="R162" s="699"/>
      <c r="S162" s="699"/>
      <c r="T162" s="699"/>
      <c r="U162" s="17"/>
      <c r="V162" s="17"/>
      <c r="W162" s="17"/>
      <c r="X162" s="17"/>
      <c r="Y162" s="17"/>
      <c r="Z162" s="17"/>
      <c r="AA162" s="17"/>
      <c r="AB162" s="17"/>
      <c r="AC162" s="17"/>
      <c r="AD162" s="17"/>
    </row>
    <row r="163" spans="1:30" ht="15.75" customHeight="1">
      <c r="A163" s="17"/>
      <c r="B163" s="711"/>
      <c r="C163" s="699"/>
      <c r="D163" s="17"/>
      <c r="E163" s="17"/>
      <c r="F163" s="17"/>
      <c r="G163" s="17"/>
      <c r="H163" s="17"/>
      <c r="I163" s="17"/>
      <c r="J163" s="17"/>
      <c r="K163" s="17"/>
      <c r="L163" s="17"/>
      <c r="M163" s="711"/>
      <c r="N163" s="699"/>
      <c r="O163" s="699"/>
      <c r="P163" s="699"/>
      <c r="Q163" s="699"/>
      <c r="R163" s="699"/>
      <c r="S163" s="699"/>
      <c r="T163" s="699"/>
      <c r="U163" s="17"/>
      <c r="V163" s="17"/>
      <c r="W163" s="17"/>
      <c r="X163" s="17"/>
      <c r="Y163" s="17"/>
      <c r="Z163" s="17"/>
      <c r="AA163" s="17"/>
      <c r="AB163" s="17"/>
      <c r="AC163" s="17"/>
      <c r="AD163" s="17"/>
    </row>
    <row r="164" spans="1:30" ht="15.75" customHeight="1">
      <c r="A164" s="17"/>
      <c r="B164" s="711"/>
      <c r="C164" s="699"/>
      <c r="D164" s="17"/>
      <c r="E164" s="17"/>
      <c r="F164" s="17"/>
      <c r="G164" s="17"/>
      <c r="H164" s="17"/>
      <c r="I164" s="17"/>
      <c r="J164" s="17"/>
      <c r="K164" s="17"/>
      <c r="L164" s="17"/>
      <c r="M164" s="711"/>
      <c r="N164" s="699"/>
      <c r="O164" s="699"/>
      <c r="P164" s="699"/>
      <c r="Q164" s="699"/>
      <c r="R164" s="699"/>
      <c r="S164" s="699"/>
      <c r="T164" s="699"/>
      <c r="U164" s="17"/>
      <c r="V164" s="17"/>
      <c r="W164" s="17"/>
      <c r="X164" s="17"/>
      <c r="Y164" s="17"/>
      <c r="Z164" s="17"/>
      <c r="AA164" s="17"/>
      <c r="AB164" s="17"/>
      <c r="AC164" s="17"/>
      <c r="AD164" s="17"/>
    </row>
    <row r="165" spans="1:30" ht="15.75" customHeight="1">
      <c r="A165" s="17"/>
      <c r="B165" s="711"/>
      <c r="C165" s="699"/>
      <c r="D165" s="17"/>
      <c r="E165" s="17"/>
      <c r="F165" s="17"/>
      <c r="G165" s="17"/>
      <c r="H165" s="17"/>
      <c r="I165" s="17"/>
      <c r="J165" s="17"/>
      <c r="K165" s="17"/>
      <c r="L165" s="17"/>
      <c r="M165" s="711"/>
      <c r="N165" s="699"/>
      <c r="O165" s="699"/>
      <c r="P165" s="699"/>
      <c r="Q165" s="699"/>
      <c r="R165" s="699"/>
      <c r="S165" s="699"/>
      <c r="T165" s="699"/>
      <c r="U165" s="17"/>
      <c r="V165" s="17"/>
      <c r="W165" s="17"/>
      <c r="X165" s="17"/>
      <c r="Y165" s="17"/>
      <c r="Z165" s="17"/>
      <c r="AA165" s="17"/>
      <c r="AB165" s="17"/>
      <c r="AC165" s="17"/>
      <c r="AD165" s="17"/>
    </row>
    <row r="166" spans="1:30" ht="15.75" customHeight="1">
      <c r="A166" s="17"/>
      <c r="B166" s="711"/>
      <c r="C166" s="699"/>
      <c r="D166" s="17"/>
      <c r="E166" s="17"/>
      <c r="F166" s="17"/>
      <c r="G166" s="17"/>
      <c r="H166" s="17"/>
      <c r="I166" s="17"/>
      <c r="J166" s="17"/>
      <c r="K166" s="17"/>
      <c r="L166" s="17"/>
      <c r="M166" s="711"/>
      <c r="N166" s="699"/>
      <c r="O166" s="699"/>
      <c r="P166" s="699"/>
      <c r="Q166" s="699"/>
      <c r="R166" s="699"/>
      <c r="S166" s="699"/>
      <c r="T166" s="699"/>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9">
    <mergeCell ref="A1:C1"/>
    <mergeCell ref="E1:H1"/>
    <mergeCell ref="D7:I7"/>
    <mergeCell ref="D8:I8"/>
    <mergeCell ref="N13:O13"/>
    <mergeCell ref="N14:O14"/>
    <mergeCell ref="N15:O15"/>
    <mergeCell ref="N16:O16"/>
    <mergeCell ref="N17:O17"/>
    <mergeCell ref="N18:O18"/>
    <mergeCell ref="N19:O19"/>
    <mergeCell ref="N20:O20"/>
    <mergeCell ref="N21:O21"/>
    <mergeCell ref="A27:F27"/>
    <mergeCell ref="A28:F28"/>
    <mergeCell ref="A29:F29"/>
    <mergeCell ref="A30:F30"/>
    <mergeCell ref="A31:F31"/>
    <mergeCell ref="A33:F33"/>
    <mergeCell ref="H36:J36"/>
    <mergeCell ref="H37:J41"/>
    <mergeCell ref="H70:I70"/>
    <mergeCell ref="H71:I71"/>
    <mergeCell ref="H72:I72"/>
    <mergeCell ref="H88:I88"/>
    <mergeCell ref="H89:I102"/>
    <mergeCell ref="J89:K102"/>
    <mergeCell ref="B112:H112"/>
    <mergeCell ref="I44:K44"/>
    <mergeCell ref="I45:K49"/>
    <mergeCell ref="K53:M53"/>
    <mergeCell ref="K54:M65"/>
    <mergeCell ref="J68:N68"/>
    <mergeCell ref="O68:P68"/>
    <mergeCell ref="H69:I69"/>
    <mergeCell ref="J69:N84"/>
    <mergeCell ref="O69:P84"/>
    <mergeCell ref="J88:K88"/>
    <mergeCell ref="P112:R112"/>
    <mergeCell ref="M155:O155"/>
    <mergeCell ref="M147:O147"/>
    <mergeCell ref="M148:O148"/>
    <mergeCell ref="M149:O149"/>
    <mergeCell ref="P121:T132"/>
    <mergeCell ref="P135:T135"/>
    <mergeCell ref="P136:T149"/>
    <mergeCell ref="P152:T152"/>
    <mergeCell ref="P153:T166"/>
    <mergeCell ref="M121:O121"/>
    <mergeCell ref="M144:O144"/>
    <mergeCell ref="M145:O145"/>
    <mergeCell ref="M146:O146"/>
    <mergeCell ref="M156:O156"/>
    <mergeCell ref="M157:O157"/>
    <mergeCell ref="M158:O158"/>
    <mergeCell ref="M159:O159"/>
    <mergeCell ref="M137:O137"/>
    <mergeCell ref="M138:O138"/>
    <mergeCell ref="M139:O139"/>
    <mergeCell ref="M140:O140"/>
    <mergeCell ref="M141:O141"/>
    <mergeCell ref="M142:O142"/>
    <mergeCell ref="M143:O143"/>
    <mergeCell ref="P113:R113"/>
    <mergeCell ref="P114:R114"/>
    <mergeCell ref="P115:R115"/>
    <mergeCell ref="M122:O122"/>
    <mergeCell ref="M123:O123"/>
    <mergeCell ref="M153:O153"/>
    <mergeCell ref="M154:O154"/>
    <mergeCell ref="M152:O152"/>
    <mergeCell ref="P116:R116"/>
    <mergeCell ref="P117:R117"/>
    <mergeCell ref="P118:R118"/>
    <mergeCell ref="M120:O120"/>
    <mergeCell ref="P120:T120"/>
    <mergeCell ref="M124:O124"/>
    <mergeCell ref="M125:O125"/>
    <mergeCell ref="M126:O126"/>
    <mergeCell ref="M127:O127"/>
    <mergeCell ref="M128:O128"/>
    <mergeCell ref="M129:O129"/>
    <mergeCell ref="M132:O132"/>
    <mergeCell ref="M130:O130"/>
    <mergeCell ref="M131:O131"/>
    <mergeCell ref="M135:O135"/>
    <mergeCell ref="M136:O136"/>
    <mergeCell ref="B152:C152"/>
    <mergeCell ref="B153:C153"/>
    <mergeCell ref="B154:C154"/>
    <mergeCell ref="B155:C155"/>
    <mergeCell ref="B159:C159"/>
    <mergeCell ref="B160:C160"/>
    <mergeCell ref="B161:C161"/>
    <mergeCell ref="B162:C162"/>
    <mergeCell ref="B163:C163"/>
    <mergeCell ref="B156:C156"/>
    <mergeCell ref="B157:C157"/>
    <mergeCell ref="B158:C158"/>
    <mergeCell ref="B164:C164"/>
    <mergeCell ref="B165:C165"/>
    <mergeCell ref="B166:C166"/>
    <mergeCell ref="M160:O160"/>
    <mergeCell ref="M161:O161"/>
    <mergeCell ref="M162:O162"/>
    <mergeCell ref="M163:O163"/>
    <mergeCell ref="M164:O164"/>
    <mergeCell ref="M165:O165"/>
    <mergeCell ref="M166:O166"/>
  </mergeCells>
  <conditionalFormatting sqref="I54:I64">
    <cfRule type="containsText" dxfId="89" priority="1" operator="containsText" text="5">
      <formula>NOT(ISERROR(SEARCH(("5"),(I54))))</formula>
    </cfRule>
    <cfRule type="containsText" dxfId="88" priority="2" operator="containsText" text="42">
      <formula>NOT(ISERROR(SEARCH(("42"),(I54))))</formula>
    </cfRule>
    <cfRule type="containsText" dxfId="87" priority="3" operator="containsText" text="Please fill in">
      <formula>NOT(ISERROR(SEARCH(("Please fill in"),(I54))))</formula>
    </cfRule>
  </conditionalFormatting>
  <dataValidations count="4">
    <dataValidation type="list" allowBlank="1" showErrorMessage="1" sqref="B69:B84" xr:uid="{00000000-0002-0000-0800-000000000000}">
      <formula1>Buitenwesten!LocationNames</formula1>
    </dataValidation>
    <dataValidation type="list" allowBlank="1" showErrorMessage="1" sqref="B9" xr:uid="{00000000-0002-0000-0800-000002000000}">
      <formula1>"yes,no"</formula1>
    </dataValidation>
    <dataValidation type="list" allowBlank="1" sqref="G45:G49" xr:uid="{00000000-0002-0000-0800-000003000000}">
      <formula1>"yes,no"</formula1>
    </dataValidation>
    <dataValidation type="list" allowBlank="1" showErrorMessage="1" sqref="D45:D49 H54:H65" xr:uid="{00000000-0002-0000-0800-000004000000}">
      <formula1>Buitenwesten!TypesOfTrainers</formula1>
    </dataValidation>
  </dataValidations>
  <pageMargins left="0.7" right="0.7" top="0.75" bottom="0.75" header="0" footer="0"/>
  <pageSetup paperSize="9" orientation="portrait"/>
  <drawing r:id="rId1"/>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ErrorMessage="1" xr:uid="{00000000-0002-0000-0800-000001000000}">
          <x14:formula1>
            <xm:f>Constants!$H$6:$H$12</xm:f>
          </x14:formula1>
          <xm:sqref>B54:B65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6D0B0B40E63B40A6CD3EA6881AD3D7" ma:contentTypeVersion="6" ma:contentTypeDescription="Create a new document." ma:contentTypeScope="" ma:versionID="cc0fe394ed6eb7129af9915c75cb7a7e">
  <xsd:schema xmlns:xsd="http://www.w3.org/2001/XMLSchema" xmlns:xs="http://www.w3.org/2001/XMLSchema" xmlns:p="http://schemas.microsoft.com/office/2006/metadata/properties" xmlns:ns2="074d5ecb-c224-45af-9233-0896ecfa4395" xmlns:ns3="73ac1a0f-e6c6-4ffa-b337-0b6c0f7119b6" targetNamespace="http://schemas.microsoft.com/office/2006/metadata/properties" ma:root="true" ma:fieldsID="937afe2d78342b6b36e5426c2f3b8218" ns2:_="" ns3:_="">
    <xsd:import namespace="074d5ecb-c224-45af-9233-0896ecfa4395"/>
    <xsd:import namespace="73ac1a0f-e6c6-4ffa-b337-0b6c0f7119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4d5ecb-c224-45af-9233-0896ecfa43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ac1a0f-e6c6-4ffa-b337-0b6c0f7119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5AFE3C1-E120-41EE-927B-5D365277E0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4d5ecb-c224-45af-9233-0896ecfa4395"/>
    <ds:schemaRef ds:uri="73ac1a0f-e6c6-4ffa-b337-0b6c0f7119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A6B71B-14C8-4830-9290-0DBFCE5DE09E}">
  <ds:schemaRefs>
    <ds:schemaRef ds:uri="http://schemas.microsoft.com/sharepoint/v3/contenttype/forms"/>
  </ds:schemaRefs>
</ds:datastoreItem>
</file>

<file path=customXml/itemProps3.xml><?xml version="1.0" encoding="utf-8"?>
<ds:datastoreItem xmlns:ds="http://schemas.openxmlformats.org/officeDocument/2006/customXml" ds:itemID="{5C2664F1-F7B1-472A-8B2B-72629CABC4C2}">
  <ds:schemaRefs>
    <ds:schemaRef ds:uri="http://purl.org/dc/elements/1.1/"/>
    <ds:schemaRef ds:uri="http://schemas.microsoft.com/office/2006/metadata/properties"/>
    <ds:schemaRef ds:uri="http://schemas.microsoft.com/office/2006/documentManagement/types"/>
    <ds:schemaRef ds:uri="73ac1a0f-e6c6-4ffa-b337-0b6c0f7119b6"/>
    <ds:schemaRef ds:uri="http://purl.org/dc/terms/"/>
    <ds:schemaRef ds:uri="http://schemas.microsoft.com/office/infopath/2007/PartnerControls"/>
    <ds:schemaRef ds:uri="http://www.w3.org/XML/1998/namespace"/>
    <ds:schemaRef ds:uri="http://schemas.openxmlformats.org/package/2006/metadata/core-properties"/>
    <ds:schemaRef ds:uri="074d5ecb-c224-45af-9233-0896ecfa4395"/>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38</vt:i4>
      </vt:variant>
      <vt:variant>
        <vt:lpstr>Benoemde bereiken</vt:lpstr>
      </vt:variant>
      <vt:variant>
        <vt:i4>102</vt:i4>
      </vt:variant>
    </vt:vector>
  </HeadingPairs>
  <TitlesOfParts>
    <vt:vector size="140" baseType="lpstr">
      <vt:lpstr>Total Budget</vt:lpstr>
      <vt:lpstr>Constants</vt:lpstr>
      <vt:lpstr>Student Trainers</vt:lpstr>
      <vt:lpstr>Logboek </vt:lpstr>
      <vt:lpstr>Data</vt:lpstr>
      <vt:lpstr>Aloha</vt:lpstr>
      <vt:lpstr>Arashi</vt:lpstr>
      <vt:lpstr>Arriba</vt:lpstr>
      <vt:lpstr>Buitenwesten</vt:lpstr>
      <vt:lpstr>Cabezota</vt:lpstr>
      <vt:lpstr>DHC</vt:lpstr>
      <vt:lpstr>DIOK</vt:lpstr>
      <vt:lpstr>DKV Euros</vt:lpstr>
      <vt:lpstr>DRV Euros</vt:lpstr>
      <vt:lpstr>DZ Euros</vt:lpstr>
      <vt:lpstr>Harambee</vt:lpstr>
      <vt:lpstr>Hardboard</vt:lpstr>
      <vt:lpstr>Hippocampus</vt:lpstr>
      <vt:lpstr>Hercules</vt:lpstr>
      <vt:lpstr>High-Tech Hitters</vt:lpstr>
      <vt:lpstr>Klein Verzet</vt:lpstr>
      <vt:lpstr>Kronos</vt:lpstr>
      <vt:lpstr>Linea Recta</vt:lpstr>
      <vt:lpstr>Ludica</vt:lpstr>
      <vt:lpstr>Messed Up</vt:lpstr>
      <vt:lpstr>MSG</vt:lpstr>
      <vt:lpstr>Phoenix</vt:lpstr>
      <vt:lpstr>Piranha Duiken</vt:lpstr>
      <vt:lpstr>Piranha ZPR</vt:lpstr>
      <vt:lpstr>Sagittarius</vt:lpstr>
      <vt:lpstr>Skeuvel</vt:lpstr>
      <vt:lpstr>Slapping Studs</vt:lpstr>
      <vt:lpstr>Stretchers</vt:lpstr>
      <vt:lpstr>Tartaros</vt:lpstr>
      <vt:lpstr>Thibats</vt:lpstr>
      <vt:lpstr>TSAC</vt:lpstr>
      <vt:lpstr>Vakgericht</vt:lpstr>
      <vt:lpstr>VV Drienerlo</vt:lpstr>
      <vt:lpstr>Aloha!LocationNames</vt:lpstr>
      <vt:lpstr>Arashi!LocationNames</vt:lpstr>
      <vt:lpstr>Arriba!LocationNames</vt:lpstr>
      <vt:lpstr>Buitenwesten!LocationNames</vt:lpstr>
      <vt:lpstr>Cabezota!LocationNames</vt:lpstr>
      <vt:lpstr>DHC!LocationNames</vt:lpstr>
      <vt:lpstr>DIOK!LocationNames</vt:lpstr>
      <vt:lpstr>'DKV Euros'!LocationNames</vt:lpstr>
      <vt:lpstr>'DRV Euros'!LocationNames</vt:lpstr>
      <vt:lpstr>'DZ Euros'!LocationNames</vt:lpstr>
      <vt:lpstr>Harambee!LocationNames</vt:lpstr>
      <vt:lpstr>Hardboard!LocationNames</vt:lpstr>
      <vt:lpstr>Hercules!LocationNames</vt:lpstr>
      <vt:lpstr>'High-Tech Hitters'!LocationNames</vt:lpstr>
      <vt:lpstr>Hippocampus!LocationNames</vt:lpstr>
      <vt:lpstr>'Klein Verzet'!LocationNames</vt:lpstr>
      <vt:lpstr>Kronos!LocationNames</vt:lpstr>
      <vt:lpstr>'Linea Recta'!LocationNames</vt:lpstr>
      <vt:lpstr>Ludica!LocationNames</vt:lpstr>
      <vt:lpstr>'Messed Up'!LocationNames</vt:lpstr>
      <vt:lpstr>MSG!LocationNames</vt:lpstr>
      <vt:lpstr>Phoenix!LocationNames</vt:lpstr>
      <vt:lpstr>'Piranha Duiken'!LocationNames</vt:lpstr>
      <vt:lpstr>'Piranha ZPR'!LocationNames</vt:lpstr>
      <vt:lpstr>Sagittarius!LocationNames</vt:lpstr>
      <vt:lpstr>Skeuvel!LocationNames</vt:lpstr>
      <vt:lpstr>'Slapping Studs'!LocationNames</vt:lpstr>
      <vt:lpstr>Stretchers!LocationNames</vt:lpstr>
      <vt:lpstr>Tartaros!LocationNames</vt:lpstr>
      <vt:lpstr>Thibats!LocationNames</vt:lpstr>
      <vt:lpstr>TSAC!LocationNames</vt:lpstr>
      <vt:lpstr>Vakgericht!LocationNames</vt:lpstr>
      <vt:lpstr>'VV Drienerlo'!LocationNames</vt:lpstr>
      <vt:lpstr>LocationNames</vt:lpstr>
      <vt:lpstr>Aloha!TypesOfTrainers</vt:lpstr>
      <vt:lpstr>Arashi!TypesOfTrainers</vt:lpstr>
      <vt:lpstr>Arriba!TypesOfTrainers</vt:lpstr>
      <vt:lpstr>Buitenwesten!TypesOfTrainers</vt:lpstr>
      <vt:lpstr>Cabezota!TypesOfTrainers</vt:lpstr>
      <vt:lpstr>DHC!TypesOfTrainers</vt:lpstr>
      <vt:lpstr>DIOK!TypesOfTrainers</vt:lpstr>
      <vt:lpstr>'DKV Euros'!TypesOfTrainers</vt:lpstr>
      <vt:lpstr>'DRV Euros'!TypesOfTrainers</vt:lpstr>
      <vt:lpstr>'DZ Euros'!TypesOfTrainers</vt:lpstr>
      <vt:lpstr>Harambee!TypesOfTrainers</vt:lpstr>
      <vt:lpstr>Hardboard!TypesOfTrainers</vt:lpstr>
      <vt:lpstr>Hercules!TypesOfTrainers</vt:lpstr>
      <vt:lpstr>'High-Tech Hitters'!TypesOfTrainers</vt:lpstr>
      <vt:lpstr>Hippocampus!TypesOfTrainers</vt:lpstr>
      <vt:lpstr>'Klein Verzet'!TypesOfTrainers</vt:lpstr>
      <vt:lpstr>Kronos!TypesOfTrainers</vt:lpstr>
      <vt:lpstr>'Linea Recta'!TypesOfTrainers</vt:lpstr>
      <vt:lpstr>Ludica!TypesOfTrainers</vt:lpstr>
      <vt:lpstr>'Messed Up'!TypesOfTrainers</vt:lpstr>
      <vt:lpstr>MSG!TypesOfTrainers</vt:lpstr>
      <vt:lpstr>Phoenix!TypesOfTrainers</vt:lpstr>
      <vt:lpstr>'Piranha Duiken'!TypesOfTrainers</vt:lpstr>
      <vt:lpstr>'Piranha ZPR'!TypesOfTrainers</vt:lpstr>
      <vt:lpstr>Sagittarius!TypesOfTrainers</vt:lpstr>
      <vt:lpstr>Skeuvel!TypesOfTrainers</vt:lpstr>
      <vt:lpstr>'Slapping Studs'!TypesOfTrainers</vt:lpstr>
      <vt:lpstr>Stretchers!TypesOfTrainers</vt:lpstr>
      <vt:lpstr>Tartaros!TypesOfTrainers</vt:lpstr>
      <vt:lpstr>Thibats!TypesOfTrainers</vt:lpstr>
      <vt:lpstr>TSAC!TypesOfTrainers</vt:lpstr>
      <vt:lpstr>Vakgericht!TypesOfTrainers</vt:lpstr>
      <vt:lpstr>'VV Drienerlo'!TypesOfTrainers</vt:lpstr>
      <vt:lpstr>TypesOfTrainers</vt:lpstr>
      <vt:lpstr>Aloha!TypesOfTraining</vt:lpstr>
      <vt:lpstr>Arashi!TypesOfTraining</vt:lpstr>
      <vt:lpstr>Arriba!TypesOfTraining</vt:lpstr>
      <vt:lpstr>Buitenwesten!TypesOfTraining</vt:lpstr>
      <vt:lpstr>Cabezota!TypesOfTraining</vt:lpstr>
      <vt:lpstr>DHC!TypesOfTraining</vt:lpstr>
      <vt:lpstr>DIOK!TypesOfTraining</vt:lpstr>
      <vt:lpstr>'DKV Euros'!TypesOfTraining</vt:lpstr>
      <vt:lpstr>'DRV Euros'!TypesOfTraining</vt:lpstr>
      <vt:lpstr>'DZ Euros'!TypesOfTraining</vt:lpstr>
      <vt:lpstr>Harambee!TypesOfTraining</vt:lpstr>
      <vt:lpstr>Hardboard!TypesOfTraining</vt:lpstr>
      <vt:lpstr>Hercules!TypesOfTraining</vt:lpstr>
      <vt:lpstr>'High-Tech Hitters'!TypesOfTraining</vt:lpstr>
      <vt:lpstr>Hippocampus!TypesOfTraining</vt:lpstr>
      <vt:lpstr>'Klein Verzet'!TypesOfTraining</vt:lpstr>
      <vt:lpstr>Kronos!TypesOfTraining</vt:lpstr>
      <vt:lpstr>'Linea Recta'!TypesOfTraining</vt:lpstr>
      <vt:lpstr>Ludica!TypesOfTraining</vt:lpstr>
      <vt:lpstr>'Messed Up'!TypesOfTraining</vt:lpstr>
      <vt:lpstr>MSG!TypesOfTraining</vt:lpstr>
      <vt:lpstr>Phoenix!TypesOfTraining</vt:lpstr>
      <vt:lpstr>'Piranha Duiken'!TypesOfTraining</vt:lpstr>
      <vt:lpstr>'Piranha ZPR'!TypesOfTraining</vt:lpstr>
      <vt:lpstr>Sagittarius!TypesOfTraining</vt:lpstr>
      <vt:lpstr>Skeuvel!TypesOfTraining</vt:lpstr>
      <vt:lpstr>'Slapping Studs'!TypesOfTraining</vt:lpstr>
      <vt:lpstr>Stretchers!TypesOfTraining</vt:lpstr>
      <vt:lpstr>Tartaros!TypesOfTraining</vt:lpstr>
      <vt:lpstr>Thibats!TypesOfTraining</vt:lpstr>
      <vt:lpstr>TSAC!TypesOfTraining</vt:lpstr>
      <vt:lpstr>Vakgericht!TypesOfTraining</vt:lpstr>
      <vt:lpstr>'VV Drienerlo'!TypesOfTraining</vt:lpstr>
      <vt:lpstr>TypesOfTraining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Sander Oosterveld</dc:creator>
  <cp:keywords/>
  <dc:description/>
  <cp:lastModifiedBy>Gerritsen, L.J. (Lennart, Student M-BME)</cp:lastModifiedBy>
  <cp:revision/>
  <dcterms:created xsi:type="dcterms:W3CDTF">2015-06-05T18:19:34Z</dcterms:created>
  <dcterms:modified xsi:type="dcterms:W3CDTF">2024-12-13T13:05:52Z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0x010100196D0B0B40E63B40A6CD3EA6881AD3D7</vt:lpwstr>
  </property>
</Properties>
</file>